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28800" windowHeight="1372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I7" i="3" s="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H117" i="37" s="1"/>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H152" i="37" s="1"/>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H163" i="37" s="1"/>
  <c r="D163" i="37"/>
  <c r="G163" i="37"/>
  <c r="B164" i="37"/>
  <c r="C164" i="37"/>
  <c r="D164" i="37"/>
  <c r="G164" i="37" s="1"/>
  <c r="B165" i="37"/>
  <c r="C165" i="37"/>
  <c r="D165" i="37"/>
  <c r="G165" i="37" s="1"/>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H178" i="37" s="1"/>
  <c r="D178" i="37"/>
  <c r="B179" i="37"/>
  <c r="C179" i="37"/>
  <c r="D179" i="37"/>
  <c r="H179" i="37" s="1"/>
  <c r="B180" i="37"/>
  <c r="C180" i="37"/>
  <c r="D180" i="37"/>
  <c r="B181" i="37"/>
  <c r="C181" i="37"/>
  <c r="D181" i="37"/>
  <c r="B182" i="37"/>
  <c r="C182" i="37"/>
  <c r="H182" i="37" s="1"/>
  <c r="D182" i="37"/>
  <c r="B183" i="37"/>
  <c r="C183" i="37"/>
  <c r="D183" i="37"/>
  <c r="B184" i="37"/>
  <c r="C184" i="37"/>
  <c r="H184" i="37" s="1"/>
  <c r="D184" i="37"/>
  <c r="B185" i="37"/>
  <c r="C185" i="37"/>
  <c r="D185" i="37"/>
  <c r="B186" i="37"/>
  <c r="B187" i="37"/>
  <c r="C187" i="37"/>
  <c r="D187" i="37"/>
  <c r="B188" i="37"/>
  <c r="C188" i="37"/>
  <c r="D188" i="37"/>
  <c r="B189" i="37"/>
  <c r="C189" i="37"/>
  <c r="D189" i="37"/>
  <c r="B190" i="37"/>
  <c r="C190" i="37"/>
  <c r="D190" i="37"/>
  <c r="B191" i="37"/>
  <c r="C191" i="37"/>
  <c r="D191" i="37"/>
  <c r="H191" i="37" s="1"/>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c r="B640" i="37"/>
  <c r="C640" i="37"/>
  <c r="D640" i="37"/>
  <c r="G640" i="37"/>
  <c r="B641" i="37"/>
  <c r="C641" i="37"/>
  <c r="D641" i="37"/>
  <c r="G641" i="37"/>
  <c r="B642" i="37"/>
  <c r="B643" i="37"/>
  <c r="C643" i="37"/>
  <c r="D643" i="37"/>
  <c r="B644" i="37"/>
  <c r="C644" i="37"/>
  <c r="H644" i="37" s="1"/>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H671" i="37" s="1"/>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H689" i="37" s="1"/>
  <c r="D689" i="37"/>
  <c r="B690" i="37"/>
  <c r="C690" i="37"/>
  <c r="D690" i="37"/>
  <c r="B691" i="37"/>
  <c r="C691" i="37"/>
  <c r="H691" i="37" s="1"/>
  <c r="D691" i="37"/>
  <c r="B692" i="37"/>
  <c r="C692" i="37"/>
  <c r="D692" i="37"/>
  <c r="H692" i="37" s="1"/>
  <c r="B693" i="37"/>
  <c r="C693" i="37"/>
  <c r="D693" i="37"/>
  <c r="B694" i="37"/>
  <c r="C694" i="37"/>
  <c r="D694" i="37"/>
  <c r="B695" i="37"/>
  <c r="C695" i="37"/>
  <c r="D695" i="37"/>
  <c r="B696" i="37"/>
  <c r="C696" i="37"/>
  <c r="D696" i="37"/>
  <c r="H696" i="37" s="1"/>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H895" i="37" s="1"/>
  <c r="B896" i="37"/>
  <c r="C896" i="37"/>
  <c r="D896" i="37"/>
  <c r="B897" i="37"/>
  <c r="C897" i="37"/>
  <c r="D897" i="37"/>
  <c r="H897" i="37" s="1"/>
  <c r="B898" i="37"/>
  <c r="C898" i="37"/>
  <c r="D898" i="37"/>
  <c r="B899" i="37"/>
  <c r="C899" i="37"/>
  <c r="D899" i="37"/>
  <c r="H899" i="37" s="1"/>
  <c r="B900" i="37"/>
  <c r="C900" i="37"/>
  <c r="D900" i="37"/>
  <c r="B901" i="37"/>
  <c r="C901" i="37"/>
  <c r="D901" i="37"/>
  <c r="H901" i="37" s="1"/>
  <c r="B902" i="37"/>
  <c r="C902" i="37"/>
  <c r="D902" i="37"/>
  <c r="B903" i="37"/>
  <c r="C903" i="37"/>
  <c r="D903" i="37"/>
  <c r="H903" i="37" s="1"/>
  <c r="B904" i="37"/>
  <c r="C904" i="37"/>
  <c r="D904" i="37"/>
  <c r="B905" i="37"/>
  <c r="C905" i="37"/>
  <c r="D905" i="37"/>
  <c r="H905" i="37" s="1"/>
  <c r="B906" i="37"/>
  <c r="C906" i="37"/>
  <c r="D906" i="37"/>
  <c r="B907" i="37"/>
  <c r="C907" i="37"/>
  <c r="D907" i="37"/>
  <c r="H907" i="37" s="1"/>
  <c r="B908" i="37"/>
  <c r="C908" i="37"/>
  <c r="D908" i="37"/>
  <c r="B909" i="37"/>
  <c r="C909" i="37"/>
  <c r="D909" i="37"/>
  <c r="H909" i="37" s="1"/>
  <c r="B910" i="37"/>
  <c r="C910" i="37"/>
  <c r="D910" i="37"/>
  <c r="B911" i="37"/>
  <c r="C911" i="37"/>
  <c r="D911" i="37"/>
  <c r="H911" i="37" s="1"/>
  <c r="B912" i="37"/>
  <c r="C912" i="37"/>
  <c r="D912" i="37"/>
  <c r="B913" i="37"/>
  <c r="C913" i="37"/>
  <c r="D913" i="37"/>
  <c r="H913" i="37" s="1"/>
  <c r="B914" i="37"/>
  <c r="C914" i="37"/>
  <c r="D914" i="37"/>
  <c r="B915" i="37"/>
  <c r="C915" i="37"/>
  <c r="D915" i="37"/>
  <c r="H915" i="37" s="1"/>
  <c r="B916" i="37"/>
  <c r="C916" i="37"/>
  <c r="D916" i="37"/>
  <c r="B917" i="37"/>
  <c r="C917" i="37"/>
  <c r="D917" i="37"/>
  <c r="H917" i="37" s="1"/>
  <c r="B918" i="37"/>
  <c r="C918" i="37"/>
  <c r="D918" i="37"/>
  <c r="B919" i="37"/>
  <c r="C919" i="37"/>
  <c r="D919" i="37"/>
  <c r="H919" i="37" s="1"/>
  <c r="B920" i="37"/>
  <c r="C920" i="37"/>
  <c r="D920" i="37"/>
  <c r="B921" i="37"/>
  <c r="C921" i="37"/>
  <c r="D921" i="37"/>
  <c r="H921" i="37" s="1"/>
  <c r="B922" i="37"/>
  <c r="C922" i="37"/>
  <c r="D922" i="37"/>
  <c r="B923" i="37"/>
  <c r="C923" i="37"/>
  <c r="D923" i="37"/>
  <c r="H923" i="37" s="1"/>
  <c r="B924" i="37"/>
  <c r="C924" i="37"/>
  <c r="D924" i="37"/>
  <c r="B925" i="37"/>
  <c r="C925" i="37"/>
  <c r="D925" i="37"/>
  <c r="H925" i="37" s="1"/>
  <c r="B926" i="37"/>
  <c r="C926" i="37"/>
  <c r="D926" i="37"/>
  <c r="B927" i="37"/>
  <c r="C927" i="37"/>
  <c r="D927" i="37"/>
  <c r="H927" i="37" s="1"/>
  <c r="B928" i="37"/>
  <c r="C928" i="37"/>
  <c r="D928" i="37"/>
  <c r="B929" i="37"/>
  <c r="C929" i="37"/>
  <c r="D929" i="37"/>
  <c r="H929" i="37" s="1"/>
  <c r="B930" i="37"/>
  <c r="C930" i="37"/>
  <c r="D930" i="37"/>
  <c r="B931" i="37"/>
  <c r="C931" i="37"/>
  <c r="D931" i="37"/>
  <c r="H931" i="37" s="1"/>
  <c r="B932" i="37"/>
  <c r="C932" i="37"/>
  <c r="D932" i="37"/>
  <c r="B933" i="37"/>
  <c r="C933" i="37"/>
  <c r="D933" i="37"/>
  <c r="H933" i="37" s="1"/>
  <c r="B934" i="37"/>
  <c r="C934" i="37"/>
  <c r="D934" i="37"/>
  <c r="B935" i="37"/>
  <c r="C935" i="37"/>
  <c r="D935" i="37"/>
  <c r="H935" i="37" s="1"/>
  <c r="B936" i="37"/>
  <c r="C936" i="37"/>
  <c r="D936" i="37"/>
  <c r="B937" i="37"/>
  <c r="C937" i="37"/>
  <c r="D937" i="37"/>
  <c r="H937" i="37" s="1"/>
  <c r="B938" i="37"/>
  <c r="C938" i="37"/>
  <c r="D938" i="37"/>
  <c r="B939" i="37"/>
  <c r="C939" i="37"/>
  <c r="D939" i="37"/>
  <c r="H939" i="37" s="1"/>
  <c r="B940" i="37"/>
  <c r="C940" i="37"/>
  <c r="D940" i="37"/>
  <c r="B941" i="37"/>
  <c r="C941" i="37"/>
  <c r="D941" i="37"/>
  <c r="H941" i="37" s="1"/>
  <c r="B942" i="37"/>
  <c r="C942" i="37"/>
  <c r="D942" i="37"/>
  <c r="B943" i="37"/>
  <c r="C943" i="37"/>
  <c r="D943" i="37"/>
  <c r="H943" i="37" s="1"/>
  <c r="B944" i="37"/>
  <c r="C944" i="37"/>
  <c r="D944" i="37"/>
  <c r="B945" i="37"/>
  <c r="C945" i="37"/>
  <c r="D945" i="37"/>
  <c r="H945" i="37" s="1"/>
  <c r="B946" i="37"/>
  <c r="C946" i="37"/>
  <c r="D946" i="37"/>
  <c r="B947" i="37"/>
  <c r="C947" i="37"/>
  <c r="D947" i="37"/>
  <c r="H947" i="37" s="1"/>
  <c r="B948" i="37"/>
  <c r="C948" i="37"/>
  <c r="D948" i="37"/>
  <c r="B949" i="37"/>
  <c r="C949" i="37"/>
  <c r="D949" i="37"/>
  <c r="H949" i="37" s="1"/>
  <c r="B950" i="37"/>
  <c r="C950" i="37"/>
  <c r="D950" i="37"/>
  <c r="B951" i="37"/>
  <c r="C951" i="37"/>
  <c r="D951" i="37"/>
  <c r="H951" i="37" s="1"/>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H959" i="37" s="1"/>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B977" i="37"/>
  <c r="B978" i="37"/>
  <c r="B979" i="37"/>
  <c r="B980" i="37"/>
  <c r="C980" i="37"/>
  <c r="H980" i="37" s="1"/>
  <c r="D980" i="37"/>
  <c r="G980" i="37"/>
  <c r="B981" i="37"/>
  <c r="C981" i="37"/>
  <c r="D981" i="37"/>
  <c r="G981" i="37" s="1"/>
  <c r="B982" i="37"/>
  <c r="C982" i="37"/>
  <c r="H982" i="37" s="1"/>
  <c r="D982" i="37"/>
  <c r="G982" i="37"/>
  <c r="B983" i="37"/>
  <c r="B984" i="37"/>
  <c r="B985" i="37"/>
  <c r="C985" i="37"/>
  <c r="D985" i="37"/>
  <c r="G985" i="37"/>
  <c r="B986" i="37"/>
  <c r="C986" i="37"/>
  <c r="H986" i="37" s="1"/>
  <c r="D986" i="37"/>
  <c r="G986" i="37"/>
  <c r="B987" i="37"/>
  <c r="C987" i="37"/>
  <c r="D987" i="37"/>
  <c r="G987" i="37"/>
  <c r="B988" i="37"/>
  <c r="C988" i="37"/>
  <c r="H988" i="37" s="1"/>
  <c r="D988" i="37"/>
  <c r="G988" i="37"/>
  <c r="B989" i="37"/>
  <c r="C989" i="37"/>
  <c r="D989" i="37"/>
  <c r="G989" i="37" s="1"/>
  <c r="B990" i="37"/>
  <c r="B991" i="37"/>
  <c r="C991" i="37"/>
  <c r="D991" i="37"/>
  <c r="B992" i="37"/>
  <c r="C992" i="37"/>
  <c r="D992" i="37"/>
  <c r="B993" i="37"/>
  <c r="C993" i="37"/>
  <c r="D993" i="37"/>
  <c r="G993" i="37" s="1"/>
  <c r="B994" i="37"/>
  <c r="C994" i="37"/>
  <c r="H994" i="37" s="1"/>
  <c r="D994" i="37"/>
  <c r="B995" i="37"/>
  <c r="C995" i="37"/>
  <c r="D995" i="37"/>
  <c r="G995" i="37" s="1"/>
  <c r="B996" i="37"/>
  <c r="C996" i="37"/>
  <c r="D996" i="37"/>
  <c r="B997" i="37"/>
  <c r="C997" i="37"/>
  <c r="D997" i="37"/>
  <c r="B998" i="37"/>
  <c r="C998" i="37"/>
  <c r="D998" i="37"/>
  <c r="B999" i="37"/>
  <c r="C999" i="37"/>
  <c r="D999" i="37"/>
  <c r="B1000" i="37"/>
  <c r="B1001" i="37"/>
  <c r="C1001" i="37"/>
  <c r="D1001" i="37"/>
  <c r="B1002" i="37"/>
  <c r="C1002" i="37"/>
  <c r="D1002" i="37"/>
  <c r="H1002" i="37" s="1"/>
  <c r="B1003" i="37"/>
  <c r="C1003" i="37"/>
  <c r="D1003" i="37"/>
  <c r="B1004" i="37"/>
  <c r="C1004" i="37"/>
  <c r="D1004" i="37"/>
  <c r="H1004" i="37" s="1"/>
  <c r="B1005" i="37"/>
  <c r="C1005" i="37"/>
  <c r="D1005" i="37"/>
  <c r="B1006" i="37"/>
  <c r="B1007" i="37"/>
  <c r="C1007" i="37"/>
  <c r="D1007" i="37"/>
  <c r="G1007" i="37" s="1"/>
  <c r="B1008" i="37"/>
  <c r="C1008" i="37"/>
  <c r="D1008" i="37"/>
  <c r="G1008" i="37"/>
  <c r="B1009" i="37"/>
  <c r="C1009" i="37"/>
  <c r="H1009" i="37" s="1"/>
  <c r="D1009" i="37"/>
  <c r="G1009" i="37"/>
  <c r="B1010" i="37"/>
  <c r="C1010" i="37"/>
  <c r="D1010" i="37"/>
  <c r="G1010" i="37"/>
  <c r="B1011" i="37"/>
  <c r="C1011" i="37"/>
  <c r="H1011" i="37" s="1"/>
  <c r="D1011" i="37"/>
  <c r="G1011" i="37"/>
  <c r="B1012" i="37"/>
  <c r="B1013" i="37"/>
  <c r="C1013" i="37"/>
  <c r="D1013" i="37"/>
  <c r="B1014" i="37"/>
  <c r="C1014" i="37"/>
  <c r="D1014" i="37"/>
  <c r="H1014" i="37" s="1"/>
  <c r="B1015" i="37"/>
  <c r="C1015" i="37"/>
  <c r="D1015" i="37"/>
  <c r="B1016" i="37"/>
  <c r="B1017" i="37"/>
  <c r="C1017" i="37"/>
  <c r="H1017" i="37" s="1"/>
  <c r="D1017" i="37"/>
  <c r="B1018" i="37"/>
  <c r="C1018" i="37"/>
  <c r="D1018" i="37"/>
  <c r="G1018" i="37" s="1"/>
  <c r="B1019" i="37"/>
  <c r="C1019" i="37"/>
  <c r="H1019" i="37" s="1"/>
  <c r="D1019" i="37"/>
  <c r="B1020" i="37"/>
  <c r="C1020" i="37"/>
  <c r="D1020" i="37"/>
  <c r="G1020" i="37" s="1"/>
  <c r="B1021" i="37"/>
  <c r="C1021" i="37"/>
  <c r="H1021" i="37" s="1"/>
  <c r="D1021" i="37"/>
  <c r="B1022" i="37"/>
  <c r="C1022" i="37"/>
  <c r="D1022" i="37"/>
  <c r="G1022" i="37" s="1"/>
  <c r="B1023" i="37"/>
  <c r="B1024" i="37"/>
  <c r="C1024" i="37"/>
  <c r="D1024" i="37"/>
  <c r="H1024" i="37" s="1"/>
  <c r="B1025" i="37"/>
  <c r="C1025" i="37"/>
  <c r="D1025" i="37"/>
  <c r="B1026" i="37"/>
  <c r="C1026" i="37"/>
  <c r="D1026" i="37"/>
  <c r="B1027" i="37"/>
  <c r="B1028" i="37"/>
  <c r="C1028" i="37"/>
  <c r="D1028" i="37"/>
  <c r="G1028" i="37"/>
  <c r="B1029" i="37"/>
  <c r="C1029" i="37"/>
  <c r="H1029" i="37" s="1"/>
  <c r="D1029" i="37"/>
  <c r="G1029" i="37"/>
  <c r="B1030" i="37"/>
  <c r="C1030" i="37"/>
  <c r="D1030" i="37"/>
  <c r="G1030" i="37"/>
  <c r="B1031" i="37"/>
  <c r="C1031" i="37"/>
  <c r="H1031" i="37" s="1"/>
  <c r="D1031" i="37"/>
  <c r="G1031" i="37"/>
  <c r="B1032" i="37"/>
  <c r="C1032" i="37"/>
  <c r="D1032" i="37"/>
  <c r="G1032" i="37"/>
  <c r="B1033" i="37"/>
  <c r="C1033" i="37"/>
  <c r="H1033" i="37" s="1"/>
  <c r="D1033" i="37"/>
  <c r="G1033" i="37"/>
  <c r="B1034" i="37"/>
  <c r="B1035" i="37"/>
  <c r="C1035" i="37"/>
  <c r="D1035" i="37"/>
  <c r="B1036" i="37"/>
  <c r="C1036" i="37"/>
  <c r="D1036" i="37"/>
  <c r="H1036" i="37" s="1"/>
  <c r="B1037" i="37"/>
  <c r="C1037" i="37"/>
  <c r="D1037" i="37"/>
  <c r="B1038" i="37"/>
  <c r="C1038" i="37"/>
  <c r="D1038" i="37"/>
  <c r="H1038" i="37" s="1"/>
  <c r="B1039" i="37"/>
  <c r="B1040" i="37"/>
  <c r="B1041" i="37"/>
  <c r="B1042" i="37"/>
  <c r="C1042" i="37"/>
  <c r="D1042" i="37"/>
  <c r="B1043" i="37"/>
  <c r="C1043" i="37"/>
  <c r="D1043" i="37"/>
  <c r="B1044" i="37"/>
  <c r="C1044" i="37"/>
  <c r="D1044" i="37"/>
  <c r="B1045" i="37"/>
  <c r="C1045" i="37"/>
  <c r="D1045" i="37"/>
  <c r="G1045" i="37" s="1"/>
  <c r="B1046" i="37"/>
  <c r="C1046" i="37"/>
  <c r="H1046" i="37" s="1"/>
  <c r="D1046" i="37"/>
  <c r="B1047" i="37"/>
  <c r="C1047" i="37"/>
  <c r="D1047" i="37"/>
  <c r="G1047" i="37" s="1"/>
  <c r="B1048" i="37"/>
  <c r="C1048" i="37"/>
  <c r="H1048" i="37" s="1"/>
  <c r="D1048" i="37"/>
  <c r="B1049" i="37"/>
  <c r="B1050" i="37"/>
  <c r="B1051" i="37"/>
  <c r="C1051" i="37"/>
  <c r="D1051" i="37"/>
  <c r="G1051" i="37" s="1"/>
  <c r="B1052" i="37"/>
  <c r="C1052" i="37"/>
  <c r="H1052" i="37" s="1"/>
  <c r="D1052" i="37"/>
  <c r="B1053" i="37"/>
  <c r="C1053" i="37"/>
  <c r="D1053" i="37"/>
  <c r="G1053" i="37" s="1"/>
  <c r="B1054" i="37"/>
  <c r="C1054" i="37"/>
  <c r="H1054" i="37" s="1"/>
  <c r="D1054" i="37"/>
  <c r="B1055" i="37"/>
  <c r="C1055" i="37"/>
  <c r="D1055" i="37"/>
  <c r="G1055" i="37" s="1"/>
  <c r="B1056" i="37"/>
  <c r="C1056" i="37"/>
  <c r="H1056" i="37" s="1"/>
  <c r="D1056" i="37"/>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G1064" i="37" s="1"/>
  <c r="B1065" i="37"/>
  <c r="C1065" i="37"/>
  <c r="H1065" i="37" s="1"/>
  <c r="D1065" i="37"/>
  <c r="B1066" i="37"/>
  <c r="C1066" i="37"/>
  <c r="D1066" i="37"/>
  <c r="B1067" i="37"/>
  <c r="C1067" i="37"/>
  <c r="D1067" i="37"/>
  <c r="B1068" i="37"/>
  <c r="C1068" i="37"/>
  <c r="D1068" i="37"/>
  <c r="B1069" i="37"/>
  <c r="C1069" i="37"/>
  <c r="D1069" i="37"/>
  <c r="B1070" i="37"/>
  <c r="C1070" i="37"/>
  <c r="D1070" i="37"/>
  <c r="B1071" i="37"/>
  <c r="C1071" i="37"/>
  <c r="H1071" i="37" s="1"/>
  <c r="D1071" i="37"/>
  <c r="B1072" i="37"/>
  <c r="C1072" i="37"/>
  <c r="D1072" i="37"/>
  <c r="G1072" i="37" s="1"/>
  <c r="B1073" i="37"/>
  <c r="C1073" i="37"/>
  <c r="H1073" i="37" s="1"/>
  <c r="D1073" i="37"/>
  <c r="B1074" i="37"/>
  <c r="C1074" i="37"/>
  <c r="D1074" i="37"/>
  <c r="B1075" i="37"/>
  <c r="C1075" i="37"/>
  <c r="D1075" i="37"/>
  <c r="B1076" i="37"/>
  <c r="B1077" i="37"/>
  <c r="C1077" i="37"/>
  <c r="H1077" i="37" s="1"/>
  <c r="D1077" i="37"/>
  <c r="G1077" i="37"/>
  <c r="B1078" i="37"/>
  <c r="C1078" i="37"/>
  <c r="D1078" i="37"/>
  <c r="G1078" i="37"/>
  <c r="B1079" i="37"/>
  <c r="C1079" i="37"/>
  <c r="H1079" i="37" s="1"/>
  <c r="D1079" i="37"/>
  <c r="G1079" i="37"/>
  <c r="B1080" i="37"/>
  <c r="C1080" i="37"/>
  <c r="D1080" i="37"/>
  <c r="G1080" i="37"/>
  <c r="B1081" i="37"/>
  <c r="C1081" i="37"/>
  <c r="H1081" i="37" s="1"/>
  <c r="D1081" i="37"/>
  <c r="G1081" i="37"/>
  <c r="B1082" i="37"/>
  <c r="C1082" i="37"/>
  <c r="D1082" i="37"/>
  <c r="G1082" i="37"/>
  <c r="B1083" i="37"/>
  <c r="C1083" i="37"/>
  <c r="H1083" i="37" s="1"/>
  <c r="D1083" i="37"/>
  <c r="G1083" i="37"/>
  <c r="B1084" i="37"/>
  <c r="C1084" i="37"/>
  <c r="D1084" i="37"/>
  <c r="G1084" i="37"/>
  <c r="B1085" i="37"/>
  <c r="C1085" i="37"/>
  <c r="H1085" i="37" s="1"/>
  <c r="D1085" i="37"/>
  <c r="G1085" i="37"/>
  <c r="B1086" i="37"/>
  <c r="C1086" i="37"/>
  <c r="D1086" i="37"/>
  <c r="G1086" i="37"/>
  <c r="B1087" i="37"/>
  <c r="C1087" i="37"/>
  <c r="H1087" i="37" s="1"/>
  <c r="D1087" i="37"/>
  <c r="G1087" i="37"/>
  <c r="B1088" i="37"/>
  <c r="B1089" i="37"/>
  <c r="B1090" i="37"/>
  <c r="C1090" i="37"/>
  <c r="D1090" i="37"/>
  <c r="G1090" i="37"/>
  <c r="B1091" i="37"/>
  <c r="C1091" i="37"/>
  <c r="H1091" i="37" s="1"/>
  <c r="D1091" i="37"/>
  <c r="G1091" i="37"/>
  <c r="B1092" i="37"/>
  <c r="C1092" i="37"/>
  <c r="D1092" i="37"/>
  <c r="G1092" i="37"/>
  <c r="B1093" i="37"/>
  <c r="C1093" i="37"/>
  <c r="H1093" i="37" s="1"/>
  <c r="D1093" i="37"/>
  <c r="G1093" i="37"/>
  <c r="B1094" i="37"/>
  <c r="C1094" i="37"/>
  <c r="D1094" i="37"/>
  <c r="G1094" i="37"/>
  <c r="B1095" i="37"/>
  <c r="C1095" i="37"/>
  <c r="H1095" i="37" s="1"/>
  <c r="D1095" i="37"/>
  <c r="G1095" i="37"/>
  <c r="B1096" i="37"/>
  <c r="B1097" i="37"/>
  <c r="C1097" i="37"/>
  <c r="D1097" i="37"/>
  <c r="B1098" i="37"/>
  <c r="C1098" i="37"/>
  <c r="D1098" i="37"/>
  <c r="H1098" i="37" s="1"/>
  <c r="B1099" i="37"/>
  <c r="C1099" i="37"/>
  <c r="D1099" i="37"/>
  <c r="B1100" i="37"/>
  <c r="C1100" i="37"/>
  <c r="D1100" i="37"/>
  <c r="H1100" i="37" s="1"/>
  <c r="B1101" i="37"/>
  <c r="C1101" i="37"/>
  <c r="D1101" i="37"/>
  <c r="B1102" i="37"/>
  <c r="C1102" i="37"/>
  <c r="D1102" i="37"/>
  <c r="H1102" i="37" s="1"/>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H1113" i="37" s="1"/>
  <c r="D1113" i="37"/>
  <c r="G1113" i="37"/>
  <c r="B1114" i="37"/>
  <c r="C1114" i="37"/>
  <c r="D1114" i="37"/>
  <c r="G1114" i="37"/>
  <c r="B1115" i="37"/>
  <c r="C1115" i="37"/>
  <c r="H1115" i="37" s="1"/>
  <c r="D1115" i="37"/>
  <c r="G1115" i="37"/>
  <c r="B1116" i="37"/>
  <c r="B1117" i="37"/>
  <c r="C1117" i="37"/>
  <c r="D1117" i="37"/>
  <c r="B1118" i="37"/>
  <c r="C1118" i="37"/>
  <c r="D1118" i="37"/>
  <c r="H1118" i="37" s="1"/>
  <c r="B1119" i="37"/>
  <c r="B1120" i="37"/>
  <c r="C1120" i="37"/>
  <c r="D1120" i="37"/>
  <c r="G1120" i="37"/>
  <c r="B1121" i="37"/>
  <c r="C1121" i="37"/>
  <c r="H1121" i="37" s="1"/>
  <c r="D1121" i="37"/>
  <c r="G1121" i="37"/>
  <c r="B1122" i="37"/>
  <c r="C1122" i="37"/>
  <c r="D1122" i="37"/>
  <c r="G1122" i="37"/>
  <c r="B1123" i="37"/>
  <c r="C1123" i="37"/>
  <c r="H1123" i="37" s="1"/>
  <c r="D1123" i="37"/>
  <c r="G1123" i="37"/>
  <c r="B1124" i="37"/>
  <c r="C1124" i="37"/>
  <c r="D1124" i="37"/>
  <c r="G1124" i="37"/>
  <c r="B1125" i="37"/>
  <c r="C1125" i="37"/>
  <c r="H1125" i="37" s="1"/>
  <c r="D1125" i="37"/>
  <c r="G1125" i="37"/>
  <c r="B1126" i="37"/>
  <c r="C1126" i="37"/>
  <c r="D1126" i="37"/>
  <c r="G1126" i="37"/>
  <c r="B1127" i="37"/>
  <c r="C1127" i="37"/>
  <c r="H1127" i="37" s="1"/>
  <c r="D1127" i="37"/>
  <c r="G1127" i="37"/>
  <c r="B1128" i="37"/>
  <c r="C1128" i="37"/>
  <c r="G1128" i="37" s="1"/>
  <c r="D1128" i="37"/>
  <c r="B1129" i="37"/>
  <c r="C1129" i="37"/>
  <c r="D1129" i="37"/>
  <c r="H1129" i="37" s="1"/>
  <c r="B1130" i="37"/>
  <c r="C1130" i="37"/>
  <c r="G1130" i="37" s="1"/>
  <c r="D1130" i="37"/>
  <c r="B1131" i="37"/>
  <c r="C1131" i="37"/>
  <c r="D1131" i="37"/>
  <c r="H1131" i="37" s="1"/>
  <c r="B1132" i="37"/>
  <c r="C1132" i="37"/>
  <c r="G1132" i="37" s="1"/>
  <c r="D1132" i="37"/>
  <c r="B1133" i="37"/>
  <c r="C1133" i="37"/>
  <c r="D1133" i="37"/>
  <c r="H1133" i="37" s="1"/>
  <c r="B1134" i="37"/>
  <c r="B1135" i="37"/>
  <c r="C1135" i="37"/>
  <c r="D1135" i="37"/>
  <c r="B1136" i="37"/>
  <c r="C1136" i="37"/>
  <c r="D1136" i="37"/>
  <c r="H1136" i="37" s="1"/>
  <c r="B1137" i="37"/>
  <c r="C1137" i="37"/>
  <c r="D1137" i="37"/>
  <c r="B1138" i="37"/>
  <c r="B1139" i="37"/>
  <c r="B1140" i="37"/>
  <c r="B1141" i="37"/>
  <c r="C1141" i="37"/>
  <c r="D1141" i="37"/>
  <c r="B1142" i="37"/>
  <c r="C1142" i="37"/>
  <c r="D1142" i="37"/>
  <c r="B1143" i="37"/>
  <c r="B1144" i="37"/>
  <c r="C1144" i="37"/>
  <c r="D1144" i="37"/>
  <c r="H1144" i="37" s="1"/>
  <c r="B1145" i="37"/>
  <c r="C1145" i="37"/>
  <c r="D1145" i="37"/>
  <c r="B1146" i="37"/>
  <c r="C1146" i="37"/>
  <c r="D1146" i="37"/>
  <c r="B1147" i="37"/>
  <c r="C1147" i="37"/>
  <c r="D1147" i="37"/>
  <c r="B1148" i="37"/>
  <c r="C1148" i="37"/>
  <c r="D1148" i="37"/>
  <c r="H1148" i="37" s="1"/>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G1159" i="37" s="1"/>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C1173" i="37"/>
  <c r="D1173" i="37"/>
  <c r="H1173" i="37" s="1"/>
  <c r="B1174" i="37"/>
  <c r="C1174" i="37"/>
  <c r="D1174" i="37"/>
  <c r="B1175" i="37"/>
  <c r="C1175" i="37"/>
  <c r="D1175" i="37"/>
  <c r="H1175" i="37" s="1"/>
  <c r="B1176" i="37"/>
  <c r="C1176" i="37"/>
  <c r="D1176" i="37"/>
  <c r="B1177" i="37"/>
  <c r="C1177" i="37"/>
  <c r="D1177" i="37"/>
  <c r="H1177" i="37" s="1"/>
  <c r="B1178" i="37"/>
  <c r="C1178" i="37"/>
  <c r="D1178" i="37"/>
  <c r="B1179" i="37"/>
  <c r="C1179" i="37"/>
  <c r="D1179" i="37"/>
  <c r="H1179" i="37" s="1"/>
  <c r="B1180" i="37"/>
  <c r="C1180" i="37"/>
  <c r="D1180" i="37"/>
  <c r="B1181" i="37"/>
  <c r="C1181" i="37"/>
  <c r="D1181" i="37"/>
  <c r="H1181" i="37" s="1"/>
  <c r="B1182" i="37"/>
  <c r="C1182" i="37"/>
  <c r="D1182" i="37"/>
  <c r="B1183" i="37"/>
  <c r="C1183" i="37"/>
  <c r="D1183" i="37"/>
  <c r="H1183" i="37" s="1"/>
  <c r="B1184" i="37"/>
  <c r="C1184" i="37"/>
  <c r="D1184" i="37"/>
  <c r="B1185" i="37"/>
  <c r="C1185" i="37"/>
  <c r="D1185" i="37"/>
  <c r="H1185" i="37" s="1"/>
  <c r="B1186" i="37"/>
  <c r="B1187" i="37"/>
  <c r="C1187" i="37"/>
  <c r="G1187" i="37" s="1"/>
  <c r="D1187" i="37"/>
  <c r="B1188" i="37"/>
  <c r="C1188" i="37"/>
  <c r="D1188" i="37"/>
  <c r="B1189" i="37"/>
  <c r="C1189" i="37"/>
  <c r="D1189" i="37"/>
  <c r="B1190" i="37"/>
  <c r="C1190" i="37"/>
  <c r="D1190" i="37"/>
  <c r="B1191" i="37"/>
  <c r="C1191" i="37"/>
  <c r="D1191" i="37"/>
  <c r="B1192" i="37"/>
  <c r="C1192" i="37"/>
  <c r="D1192" i="37"/>
  <c r="B1193" i="37"/>
  <c r="C1193" i="37"/>
  <c r="G1193" i="37" s="1"/>
  <c r="D1193" i="37"/>
  <c r="B1194" i="37"/>
  <c r="C1194" i="37"/>
  <c r="D1194" i="37"/>
  <c r="H1194" i="37" s="1"/>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H1206" i="37" s="1"/>
  <c r="B1207" i="37"/>
  <c r="C1207" i="37"/>
  <c r="G1207" i="37" s="1"/>
  <c r="D1207" i="37"/>
  <c r="B1208" i="37"/>
  <c r="B1209" i="37"/>
  <c r="C1209" i="37"/>
  <c r="H1209" i="37" s="1"/>
  <c r="D1209" i="37"/>
  <c r="G1209" i="37"/>
  <c r="B1210" i="37"/>
  <c r="C1210" i="37"/>
  <c r="D1210" i="37"/>
  <c r="G1210" i="37"/>
  <c r="B1211" i="37"/>
  <c r="C1211" i="37"/>
  <c r="H1211" i="37" s="1"/>
  <c r="D1211" i="37"/>
  <c r="G1211" i="37"/>
  <c r="B1212" i="37"/>
  <c r="B1213" i="37"/>
  <c r="C1213" i="37"/>
  <c r="D1213" i="37"/>
  <c r="B1214" i="37"/>
  <c r="C1214" i="37"/>
  <c r="D1214" i="37"/>
  <c r="B1215" i="37"/>
  <c r="C1215" i="37"/>
  <c r="D1215" i="37"/>
  <c r="B1216" i="37"/>
  <c r="C1216" i="37"/>
  <c r="D1216" i="37"/>
  <c r="B1217" i="37"/>
  <c r="C1217" i="37"/>
  <c r="D1217" i="37"/>
  <c r="B1218" i="37"/>
  <c r="C1218" i="37"/>
  <c r="D1218" i="37"/>
  <c r="H1218" i="37" s="1"/>
  <c r="B1219" i="37"/>
  <c r="B1220" i="37"/>
  <c r="B1221" i="37"/>
  <c r="C1221" i="37"/>
  <c r="H1221" i="37" s="1"/>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H1267" i="37" s="1"/>
  <c r="B1268" i="37"/>
  <c r="C1268" i="37"/>
  <c r="D1268" i="37"/>
  <c r="B1269" i="37"/>
  <c r="C1269" i="37"/>
  <c r="D1269" i="37"/>
  <c r="B1270" i="37"/>
  <c r="C1270" i="37"/>
  <c r="D1270" i="37"/>
  <c r="B1271" i="37"/>
  <c r="C1271" i="37"/>
  <c r="D1271" i="37"/>
  <c r="H1271" i="37" s="1"/>
  <c r="B1272" i="37"/>
  <c r="C1272" i="37"/>
  <c r="D1272" i="37"/>
  <c r="B1273" i="37"/>
  <c r="C1273" i="37"/>
  <c r="D1273" i="37"/>
  <c r="B1274" i="37"/>
  <c r="C1274" i="37"/>
  <c r="D1274" i="37"/>
  <c r="B1275" i="37"/>
  <c r="C1275" i="37"/>
  <c r="D1275" i="37"/>
  <c r="H1275" i="37" s="1"/>
  <c r="B1276" i="37"/>
  <c r="C1276" i="37"/>
  <c r="D1276" i="37"/>
  <c r="B1277" i="37"/>
  <c r="C1277" i="37"/>
  <c r="D1277" i="37"/>
  <c r="B1278" i="37"/>
  <c r="C1278" i="37"/>
  <c r="D1278" i="37"/>
  <c r="B1279" i="37"/>
  <c r="C1279" i="37"/>
  <c r="D1279" i="37"/>
  <c r="H1279" i="37" s="1"/>
  <c r="B1280" i="37"/>
  <c r="C1280" i="37"/>
  <c r="D1280" i="37"/>
  <c r="B1281" i="37"/>
  <c r="C1281" i="37"/>
  <c r="D1281" i="37"/>
  <c r="B1282" i="37"/>
  <c r="C1282" i="37"/>
  <c r="D1282" i="37"/>
  <c r="B1283" i="37"/>
  <c r="C1283" i="37"/>
  <c r="D1283" i="37"/>
  <c r="H1283" i="37" s="1"/>
  <c r="B1284" i="37"/>
  <c r="C1284" i="37"/>
  <c r="D1284" i="37"/>
  <c r="B1285" i="37"/>
  <c r="C1285" i="37"/>
  <c r="D1285" i="37"/>
  <c r="B1286" i="37"/>
  <c r="C1286" i="37"/>
  <c r="D1286" i="37"/>
  <c r="B1287" i="37"/>
  <c r="B1288" i="37"/>
  <c r="B1289" i="37"/>
  <c r="C1289" i="37"/>
  <c r="D1289" i="37"/>
  <c r="H1289" i="37" s="1"/>
  <c r="B1290" i="37"/>
  <c r="C1290" i="37"/>
  <c r="H1290" i="37" s="1"/>
  <c r="D1290" i="37"/>
  <c r="B1291" i="37"/>
  <c r="C1291" i="37"/>
  <c r="D1291" i="37"/>
  <c r="B1292" i="37"/>
  <c r="B1293" i="37"/>
  <c r="C1293" i="37"/>
  <c r="D1293" i="37"/>
  <c r="H1293" i="37" s="1"/>
  <c r="B1294" i="37"/>
  <c r="C1294" i="37"/>
  <c r="H1294" i="37" s="1"/>
  <c r="D1294" i="37"/>
  <c r="B1295" i="37"/>
  <c r="B1296" i="37"/>
  <c r="C1296" i="37"/>
  <c r="D1296" i="37"/>
  <c r="B1297" i="37"/>
  <c r="C1297" i="37"/>
  <c r="D1297" i="37"/>
  <c r="B1298" i="37"/>
  <c r="C1298" i="37"/>
  <c r="D1298" i="37"/>
  <c r="B1299" i="37"/>
  <c r="C1299" i="37"/>
  <c r="D1299" i="37"/>
  <c r="H1299" i="37" s="1"/>
  <c r="B1300" i="37"/>
  <c r="C1300" i="37"/>
  <c r="D1300" i="37"/>
  <c r="B1301" i="37"/>
  <c r="C1301" i="37"/>
  <c r="D1301" i="37"/>
  <c r="B1302" i="37"/>
  <c r="C1302" i="37"/>
  <c r="D1302" i="37"/>
  <c r="B1303" i="37"/>
  <c r="C1303" i="37"/>
  <c r="D1303" i="37"/>
  <c r="H1303" i="37" s="1"/>
  <c r="B1304" i="37"/>
  <c r="B1305" i="37"/>
  <c r="C1305" i="37"/>
  <c r="D1305" i="37"/>
  <c r="H1305" i="37" s="1"/>
  <c r="B1306" i="37"/>
  <c r="C1306" i="37"/>
  <c r="D1306" i="37"/>
  <c r="B1307" i="37"/>
  <c r="C1307" i="37"/>
  <c r="D1307" i="37"/>
  <c r="H1307" i="37" s="1"/>
  <c r="B1308" i="37"/>
  <c r="C1308" i="37"/>
  <c r="D1308" i="37"/>
  <c r="B1309" i="37"/>
  <c r="C1309" i="37"/>
  <c r="D1309" i="37"/>
  <c r="H1309" i="37" s="1"/>
  <c r="B1310" i="37"/>
  <c r="B1311" i="37"/>
  <c r="C1311" i="37"/>
  <c r="D1311" i="37"/>
  <c r="B1312" i="37"/>
  <c r="C1312" i="37"/>
  <c r="D1312" i="37"/>
  <c r="H1312" i="37" s="1"/>
  <c r="B1313" i="37"/>
  <c r="C1313" i="37"/>
  <c r="D1313" i="37"/>
  <c r="B1314" i="37"/>
  <c r="C1314" i="37"/>
  <c r="D1314" i="37"/>
  <c r="H1314" i="37" s="1"/>
  <c r="B1315" i="37"/>
  <c r="C1315" i="37"/>
  <c r="D1315" i="37"/>
  <c r="B1316" i="37"/>
  <c r="C1316" i="37"/>
  <c r="D1316" i="37"/>
  <c r="H1316" i="37" s="1"/>
  <c r="B1317" i="37"/>
  <c r="B1318" i="37"/>
  <c r="B1319" i="37"/>
  <c r="C1319" i="37"/>
  <c r="G1319" i="37" s="1"/>
  <c r="D1319" i="37"/>
  <c r="B1320" i="37"/>
  <c r="C1320" i="37"/>
  <c r="D1320" i="37"/>
  <c r="H1320" i="37" s="1"/>
  <c r="B1321" i="37"/>
  <c r="B1322" i="37"/>
  <c r="C1322" i="37"/>
  <c r="D1322" i="37"/>
  <c r="B1323" i="37"/>
  <c r="C1323" i="37"/>
  <c r="D1323" i="37"/>
  <c r="H1323" i="37" s="1"/>
  <c r="B1324" i="37"/>
  <c r="C1324" i="37"/>
  <c r="D1324" i="37"/>
  <c r="B1325" i="37"/>
  <c r="B1326" i="37"/>
  <c r="C1326" i="37"/>
  <c r="H1326" i="37" s="1"/>
  <c r="D1326" i="37"/>
  <c r="B1327" i="37"/>
  <c r="C1327" i="37"/>
  <c r="D1327" i="37"/>
  <c r="B1328" i="37"/>
  <c r="C1328" i="37"/>
  <c r="H1328" i="37" s="1"/>
  <c r="D1328" i="37"/>
  <c r="B1329" i="37"/>
  <c r="C1329" i="37"/>
  <c r="D1329" i="37"/>
  <c r="H1329" i="37" s="1"/>
  <c r="B1330" i="37"/>
  <c r="C1330" i="37"/>
  <c r="H1330" i="37" s="1"/>
  <c r="D1330" i="37"/>
  <c r="B1331" i="37"/>
  <c r="C1331" i="37"/>
  <c r="D1331" i="37"/>
  <c r="B1332" i="37"/>
  <c r="B1333" i="37"/>
  <c r="C1333" i="37"/>
  <c r="D1333" i="37"/>
  <c r="H1333" i="37" s="1"/>
  <c r="B1334" i="37"/>
  <c r="C1334" i="37"/>
  <c r="H1334" i="37" s="1"/>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H1344" i="37" s="1"/>
  <c r="D1344" i="37"/>
  <c r="G1344" i="37"/>
  <c r="B1345" i="37"/>
  <c r="C1345" i="37"/>
  <c r="H1345" i="37" s="1"/>
  <c r="D1345" i="37"/>
  <c r="G1345" i="37"/>
  <c r="B1346" i="37"/>
  <c r="C1346" i="37"/>
  <c r="D1346" i="37"/>
  <c r="G1346" i="37"/>
  <c r="B1347" i="37"/>
  <c r="C1347" i="37"/>
  <c r="H1347" i="37" s="1"/>
  <c r="D1347" i="37"/>
  <c r="G1347" i="37"/>
  <c r="B1348" i="37"/>
  <c r="B1349" i="37"/>
  <c r="C1349" i="37"/>
  <c r="D1349" i="37"/>
  <c r="H1349" i="37" s="1"/>
  <c r="B1350" i="37"/>
  <c r="C1350" i="37"/>
  <c r="D1350" i="37"/>
  <c r="H1350" i="37" s="1"/>
  <c r="B1351" i="37"/>
  <c r="C1351" i="37"/>
  <c r="D1351" i="37"/>
  <c r="H1351" i="37" s="1"/>
  <c r="B1352" i="37"/>
  <c r="C1352" i="37"/>
  <c r="D1352" i="37"/>
  <c r="H1352" i="37" s="1"/>
  <c r="B1353" i="37"/>
  <c r="C1353" i="37"/>
  <c r="D1353" i="37"/>
  <c r="H1353" i="37" s="1"/>
  <c r="B1354" i="37"/>
  <c r="C1354" i="37"/>
  <c r="D1354" i="37"/>
  <c r="H1354" i="37" s="1"/>
  <c r="B1355" i="37"/>
  <c r="C1355" i="37"/>
  <c r="D1355" i="37"/>
  <c r="B1356" i="37"/>
  <c r="C1356" i="37"/>
  <c r="D1356" i="37"/>
  <c r="H1356" i="37" s="1"/>
  <c r="B1357" i="37"/>
  <c r="B1358" i="37"/>
  <c r="C1358" i="37"/>
  <c r="H1358" i="37" s="1"/>
  <c r="D1358" i="37"/>
  <c r="B1359" i="37"/>
  <c r="C1359" i="37"/>
  <c r="D1359" i="37"/>
  <c r="B1360" i="37"/>
  <c r="C1360" i="37"/>
  <c r="H1360" i="37" s="1"/>
  <c r="D1360" i="37"/>
  <c r="B1361" i="37"/>
  <c r="C1361" i="37"/>
  <c r="D1361" i="37"/>
  <c r="H1361" i="37" s="1"/>
  <c r="B1362" i="37"/>
  <c r="C1362" i="37"/>
  <c r="H1362" i="37" s="1"/>
  <c r="D1362" i="37"/>
  <c r="B1363" i="37"/>
  <c r="C1363" i="37"/>
  <c r="D1363" i="37"/>
  <c r="B1364" i="37"/>
  <c r="B1365" i="37"/>
  <c r="C1365" i="37"/>
  <c r="D1365" i="37"/>
  <c r="H1365" i="37" s="1"/>
  <c r="B1366" i="37"/>
  <c r="C1366" i="37"/>
  <c r="D1366" i="37"/>
  <c r="B1367" i="37"/>
  <c r="C1367" i="37"/>
  <c r="D1367" i="37"/>
  <c r="H1367" i="37" s="1"/>
  <c r="B1368" i="37"/>
  <c r="C1368" i="37"/>
  <c r="G1368" i="37" s="1"/>
  <c r="D1368" i="37"/>
  <c r="B1369" i="37"/>
  <c r="C1369" i="37"/>
  <c r="D1369" i="37"/>
  <c r="B1370" i="37"/>
  <c r="C1370" i="37"/>
  <c r="D1370" i="37"/>
  <c r="B1371" i="37"/>
  <c r="B1372" i="37"/>
  <c r="B1373" i="37"/>
  <c r="C1373" i="37"/>
  <c r="D1373" i="37"/>
  <c r="H1373" i="37" s="1"/>
  <c r="B1374" i="37"/>
  <c r="C1374" i="37"/>
  <c r="D1374" i="37"/>
  <c r="B1375" i="37"/>
  <c r="C1375" i="37"/>
  <c r="D1375" i="37"/>
  <c r="H1375" i="37" s="1"/>
  <c r="B1376" i="37"/>
  <c r="B1377" i="37"/>
  <c r="C1377" i="37"/>
  <c r="D1377" i="37"/>
  <c r="G1377" i="37"/>
  <c r="B1378" i="37"/>
  <c r="C1378" i="37"/>
  <c r="H1378" i="37" s="1"/>
  <c r="D1378" i="37"/>
  <c r="G1378" i="37"/>
  <c r="B1379" i="37"/>
  <c r="C1379" i="37"/>
  <c r="D1379" i="37"/>
  <c r="G1379" i="37"/>
  <c r="B1380" i="37"/>
  <c r="C1380" i="37"/>
  <c r="H1380" i="37" s="1"/>
  <c r="D1380" i="37"/>
  <c r="G1380" i="37"/>
  <c r="B1381" i="37"/>
  <c r="B1382" i="37"/>
  <c r="C1382" i="37"/>
  <c r="D1382" i="37"/>
  <c r="B1383" i="37"/>
  <c r="C1383" i="37"/>
  <c r="D1383" i="37"/>
  <c r="H1383" i="37" s="1"/>
  <c r="B1384" i="37"/>
  <c r="C1384" i="37"/>
  <c r="D1384" i="37"/>
  <c r="B1385" i="37"/>
  <c r="C1385" i="37"/>
  <c r="D1385" i="37"/>
  <c r="H1385" i="37" s="1"/>
  <c r="B1386" i="37"/>
  <c r="C1386" i="37"/>
  <c r="D1386" i="37"/>
  <c r="B1387" i="37"/>
  <c r="C1387" i="37"/>
  <c r="D1387" i="37"/>
  <c r="H1387" i="37" s="1"/>
  <c r="B1388" i="37"/>
  <c r="C1388" i="37"/>
  <c r="D1388" i="37"/>
  <c r="B1389" i="37"/>
  <c r="B1390" i="37"/>
  <c r="C1390" i="37"/>
  <c r="D1390" i="37"/>
  <c r="H1390" i="37" s="1"/>
  <c r="B1391" i="37"/>
  <c r="C1391" i="37"/>
  <c r="D1391" i="37"/>
  <c r="B1392" i="37"/>
  <c r="C1392" i="37"/>
  <c r="D1392" i="37"/>
  <c r="H1392" i="37" s="1"/>
  <c r="B1393" i="37"/>
  <c r="C1393" i="37"/>
  <c r="D1393" i="37"/>
  <c r="H1393" i="37" s="1"/>
  <c r="B1394" i="37"/>
  <c r="C1394" i="37"/>
  <c r="D1394" i="37"/>
  <c r="H1394" i="37" s="1"/>
  <c r="B1395" i="37"/>
  <c r="C1395" i="37"/>
  <c r="D1395" i="37"/>
  <c r="H1395" i="37" s="1"/>
  <c r="B1396" i="37"/>
  <c r="B1397" i="37"/>
  <c r="B1398" i="37"/>
  <c r="C1398" i="37"/>
  <c r="D1398" i="37"/>
  <c r="H1398" i="37" s="1"/>
  <c r="B1399" i="37"/>
  <c r="C1399" i="37"/>
  <c r="D1399" i="37"/>
  <c r="H1399" i="37" s="1"/>
  <c r="B1400" i="37"/>
  <c r="B1401" i="37"/>
  <c r="C1401" i="37"/>
  <c r="H1401" i="37" s="1"/>
  <c r="D1401" i="37"/>
  <c r="G1401" i="37"/>
  <c r="B1402" i="37"/>
  <c r="C1402" i="37"/>
  <c r="D1402" i="37"/>
  <c r="G1402" i="37"/>
  <c r="B1403" i="37"/>
  <c r="C1403" i="37"/>
  <c r="H1403" i="37" s="1"/>
  <c r="D1403" i="37"/>
  <c r="G1403" i="37"/>
  <c r="B1404" i="37"/>
  <c r="B1405" i="37"/>
  <c r="C1405" i="37"/>
  <c r="D1405" i="37"/>
  <c r="B1406" i="37"/>
  <c r="C1406" i="37"/>
  <c r="D1406" i="37"/>
  <c r="H1406" i="37" s="1"/>
  <c r="B1407" i="37"/>
  <c r="C1407" i="37"/>
  <c r="D1407" i="37"/>
  <c r="B1408" i="37"/>
  <c r="C1408" i="37"/>
  <c r="D1408" i="37"/>
  <c r="B1409" i="37"/>
  <c r="C1409" i="37"/>
  <c r="D1409" i="37"/>
  <c r="B1410" i="37"/>
  <c r="C1410" i="37"/>
  <c r="D1410" i="37"/>
  <c r="H1410" i="37" s="1"/>
  <c r="B1411" i="37"/>
  <c r="B1412" i="37"/>
  <c r="B1413" i="37"/>
  <c r="C1413" i="37"/>
  <c r="D1413" i="37"/>
  <c r="B1414" i="37"/>
  <c r="C1414" i="37"/>
  <c r="D1414" i="37"/>
  <c r="H1414" i="37" s="1"/>
  <c r="B1415" i="37"/>
  <c r="C1415" i="37"/>
  <c r="D1415" i="37"/>
  <c r="B1416" i="37"/>
  <c r="C1416" i="37"/>
  <c r="D1416" i="37"/>
  <c r="H1416" i="37" s="1"/>
  <c r="B1417" i="37"/>
  <c r="C1417" i="37"/>
  <c r="D1417" i="37"/>
  <c r="B1418" i="37"/>
  <c r="C1418" i="37"/>
  <c r="D1418" i="37"/>
  <c r="H1418" i="37" s="1"/>
  <c r="B1419" i="37"/>
  <c r="C1419" i="37"/>
  <c r="D1419" i="37"/>
  <c r="B1420" i="37"/>
  <c r="C1420" i="37"/>
  <c r="D1420" i="37"/>
  <c r="H1420" i="37" s="1"/>
  <c r="B1421" i="37"/>
  <c r="C1421" i="37"/>
  <c r="D1421" i="37"/>
  <c r="B1422" i="37"/>
  <c r="C1422" i="37"/>
  <c r="D1422" i="37"/>
  <c r="H1422" i="37" s="1"/>
  <c r="B1423" i="37"/>
  <c r="B1424" i="37"/>
  <c r="B1425" i="37"/>
  <c r="B1426" i="37"/>
  <c r="B1427" i="37"/>
  <c r="C1427" i="37"/>
  <c r="D1427" i="37"/>
  <c r="B1428" i="37"/>
  <c r="C1428" i="37"/>
  <c r="D1428" i="37"/>
  <c r="B1429" i="37"/>
  <c r="C1429" i="37"/>
  <c r="D1429" i="37"/>
  <c r="H1429" i="37" s="1"/>
  <c r="B1430" i="37"/>
  <c r="C1430" i="37"/>
  <c r="D1430" i="37"/>
  <c r="H1430" i="37" s="1"/>
  <c r="B1431" i="37"/>
  <c r="C1431" i="37"/>
  <c r="D1431" i="37"/>
  <c r="B1432" i="37"/>
  <c r="C1432" i="37"/>
  <c r="D1432" i="37"/>
  <c r="H1432" i="37" s="1"/>
  <c r="B1433" i="37"/>
  <c r="B1434" i="37"/>
  <c r="C1434" i="37"/>
  <c r="H1434" i="37" s="1"/>
  <c r="D1434" i="37"/>
  <c r="G1434" i="37"/>
  <c r="I1434" i="37" s="1"/>
  <c r="B1435" i="37"/>
  <c r="C1435" i="37"/>
  <c r="D1435" i="37"/>
  <c r="G1435" i="37"/>
  <c r="B1436" i="37"/>
  <c r="C1436" i="37"/>
  <c r="H1436" i="37" s="1"/>
  <c r="D1436" i="37"/>
  <c r="G1436" i="37"/>
  <c r="I1436" i="37" s="1"/>
  <c r="B1437" i="37"/>
  <c r="C1437" i="37"/>
  <c r="D1437" i="37"/>
  <c r="G1437" i="37"/>
  <c r="B1438" i="37"/>
  <c r="C1438" i="37"/>
  <c r="H1438" i="37" s="1"/>
  <c r="D1438" i="37"/>
  <c r="G1438" i="37"/>
  <c r="I1438" i="37" s="1"/>
  <c r="B1439" i="37"/>
  <c r="C1439" i="37"/>
  <c r="D1439" i="37"/>
  <c r="G1439" i="37"/>
  <c r="B1440" i="37"/>
  <c r="C1440" i="37"/>
  <c r="H1440" i="37" s="1"/>
  <c r="D1440" i="37"/>
  <c r="G1440" i="37"/>
  <c r="I1440" i="37" s="1"/>
  <c r="B1441" i="37"/>
  <c r="B1442" i="37"/>
  <c r="B1443" i="37"/>
  <c r="C1443" i="37"/>
  <c r="D1443" i="37"/>
  <c r="G1443" i="37"/>
  <c r="B1444" i="37"/>
  <c r="C1444" i="37"/>
  <c r="H1444" i="37" s="1"/>
  <c r="D1444" i="37"/>
  <c r="G1444" i="37"/>
  <c r="I1444" i="37" s="1"/>
  <c r="B1445" i="37"/>
  <c r="C1445" i="37"/>
  <c r="G1445" i="37" s="1"/>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G1468" i="37" s="1"/>
  <c r="C1468" i="37"/>
  <c r="B1469" i="37"/>
  <c r="B1470" i="37"/>
  <c r="C1470" i="37"/>
  <c r="G1470" i="37" s="1"/>
  <c r="B1471" i="37"/>
  <c r="B1472" i="37"/>
  <c r="C1472" i="37"/>
  <c r="H1472" i="37" s="1"/>
  <c r="B1473" i="37"/>
  <c r="C1473" i="37"/>
  <c r="G1473" i="37"/>
  <c r="B1474" i="37"/>
  <c r="C1474" i="37"/>
  <c r="G1474" i="37" s="1"/>
  <c r="B1475" i="37"/>
  <c r="C1475" i="37"/>
  <c r="B1476" i="37"/>
  <c r="C1476" i="37"/>
  <c r="H1476" i="37" s="1"/>
  <c r="B1477" i="37"/>
  <c r="C1477" i="37"/>
  <c r="B1478" i="37"/>
  <c r="C1478" i="37"/>
  <c r="B1479" i="37"/>
  <c r="C1479" i="37"/>
  <c r="B1480" i="37"/>
  <c r="B1481" i="37"/>
  <c r="C1481" i="37"/>
  <c r="B1482" i="37"/>
  <c r="C1482" i="37"/>
  <c r="B1483" i="37"/>
  <c r="G1483" i="37" s="1"/>
  <c r="C1483" i="37"/>
  <c r="B1484" i="37"/>
  <c r="C1484" i="37"/>
  <c r="H1484" i="37" s="1"/>
  <c r="B1485" i="37"/>
  <c r="C1485" i="37"/>
  <c r="G1485" i="37"/>
  <c r="B1486" i="37"/>
  <c r="B1487" i="37"/>
  <c r="G1487" i="37" s="1"/>
  <c r="C1487" i="37"/>
  <c r="B1488" i="37"/>
  <c r="B1489" i="37"/>
  <c r="C1489" i="37"/>
  <c r="G1489" i="37"/>
  <c r="B1490" i="37"/>
  <c r="C1490" i="37"/>
  <c r="G1490" i="37" s="1"/>
  <c r="B1491" i="37"/>
  <c r="C1491" i="37"/>
  <c r="B1492" i="37"/>
  <c r="C1492" i="37"/>
  <c r="H1492" i="37" s="1"/>
  <c r="B1493" i="37"/>
  <c r="C1493" i="37"/>
  <c r="B1494" i="37"/>
  <c r="C1494" i="37"/>
  <c r="B1495" i="37"/>
  <c r="C1495" i="37"/>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B1514" i="37"/>
  <c r="C1514" i="37"/>
  <c r="B1515" i="37"/>
  <c r="G1515" i="37" s="1"/>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B1534" i="37"/>
  <c r="C1534" i="37"/>
  <c r="B1535" i="37"/>
  <c r="G1535" i="37" s="1"/>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B1554" i="37"/>
  <c r="C1554" i="37"/>
  <c r="B1555" i="37"/>
  <c r="G1555" i="37" s="1"/>
  <c r="C1555" i="37"/>
  <c r="B1556" i="37"/>
  <c r="G1556" i="37" s="1"/>
  <c r="C1556" i="37"/>
  <c r="H1556" i="37" s="1"/>
  <c r="B1557" i="37"/>
  <c r="B1558" i="37"/>
  <c r="C1558" i="37"/>
  <c r="B1559" i="37"/>
  <c r="C1559" i="37"/>
  <c r="B1560" i="37"/>
  <c r="C1560" i="37"/>
  <c r="H1560" i="37" s="1"/>
  <c r="B1561" i="37"/>
  <c r="C1561" i="37"/>
  <c r="G1561" i="37" s="1"/>
  <c r="Q3" i="3"/>
  <c r="H1559" i="37"/>
  <c r="H1555" i="37"/>
  <c r="H1549" i="37"/>
  <c r="H1545" i="37"/>
  <c r="H1539" i="37"/>
  <c r="H1535" i="37"/>
  <c r="H1529" i="37"/>
  <c r="H1525" i="37"/>
  <c r="H1519" i="37"/>
  <c r="H1515" i="37"/>
  <c r="H1509" i="37"/>
  <c r="H1507" i="37"/>
  <c r="H1501" i="37"/>
  <c r="H1499" i="37"/>
  <c r="H1495" i="37"/>
  <c r="H1491" i="37"/>
  <c r="H1489" i="37"/>
  <c r="H1487" i="37"/>
  <c r="H1485" i="37"/>
  <c r="H1483" i="37"/>
  <c r="H1479" i="37"/>
  <c r="H1475" i="37"/>
  <c r="H1473" i="37"/>
  <c r="H1465" i="37"/>
  <c r="H1445" i="37"/>
  <c r="H1443" i="37"/>
  <c r="H1439" i="37"/>
  <c r="H1437" i="37"/>
  <c r="H1435" i="37"/>
  <c r="H1431" i="37"/>
  <c r="H1428" i="37"/>
  <c r="H1427" i="37"/>
  <c r="H1421" i="37"/>
  <c r="H1419" i="37"/>
  <c r="H1417" i="37"/>
  <c r="H1415" i="37"/>
  <c r="H1413" i="37"/>
  <c r="H1409" i="37"/>
  <c r="H1407" i="37"/>
  <c r="H1405" i="37"/>
  <c r="H1402" i="37"/>
  <c r="H1391" i="37"/>
  <c r="H1388" i="37"/>
  <c r="H1386" i="37"/>
  <c r="H1384" i="37"/>
  <c r="H1382" i="37"/>
  <c r="H1379" i="37"/>
  <c r="H1377" i="37"/>
  <c r="H1374" i="37"/>
  <c r="H1369" i="37"/>
  <c r="H1355" i="37"/>
  <c r="H1346" i="37"/>
  <c r="H1339" i="37"/>
  <c r="H1331" i="37"/>
  <c r="H1327" i="37"/>
  <c r="H1324" i="37"/>
  <c r="H1322" i="37"/>
  <c r="H1319" i="37"/>
  <c r="H1315" i="37"/>
  <c r="H1313" i="37"/>
  <c r="H1311" i="37"/>
  <c r="H1308" i="37"/>
  <c r="H1306" i="37"/>
  <c r="H1301" i="37"/>
  <c r="H1297" i="37"/>
  <c r="H1291" i="37"/>
  <c r="H1285" i="37"/>
  <c r="H1281" i="37"/>
  <c r="H1277" i="37"/>
  <c r="H1273" i="37"/>
  <c r="H1269" i="37"/>
  <c r="H1265" i="37"/>
  <c r="H1263" i="37"/>
  <c r="H1261" i="37"/>
  <c r="H1259" i="37"/>
  <c r="H1257" i="37"/>
  <c r="H1255" i="37"/>
  <c r="H1253" i="37"/>
  <c r="H1251" i="37"/>
  <c r="H1249" i="37"/>
  <c r="H1247" i="37"/>
  <c r="H1245" i="37"/>
  <c r="H1243" i="37"/>
  <c r="H1241" i="37"/>
  <c r="H1239" i="37"/>
  <c r="H1237" i="37"/>
  <c r="H1235" i="37"/>
  <c r="H1233" i="37"/>
  <c r="H1231" i="37"/>
  <c r="H1229" i="37"/>
  <c r="H1227" i="37"/>
  <c r="H1225" i="37"/>
  <c r="H1223" i="37"/>
  <c r="H1217" i="37"/>
  <c r="H1215" i="37"/>
  <c r="H1213" i="37"/>
  <c r="H1210" i="37"/>
  <c r="H1207" i="37"/>
  <c r="H1205" i="37"/>
  <c r="H1198" i="37"/>
  <c r="H1195" i="37"/>
  <c r="H1193" i="37"/>
  <c r="H1190" i="37"/>
  <c r="H1187" i="37"/>
  <c r="H1184" i="37"/>
  <c r="H1182" i="37"/>
  <c r="H1180" i="37"/>
  <c r="H1178" i="37"/>
  <c r="H1176" i="37"/>
  <c r="H1174" i="37"/>
  <c r="H1172" i="37"/>
  <c r="H1170" i="37"/>
  <c r="H1166" i="37"/>
  <c r="H1164" i="37"/>
  <c r="H1162" i="37"/>
  <c r="H1159" i="37"/>
  <c r="H1156" i="37"/>
  <c r="H1151" i="37"/>
  <c r="H1149" i="37"/>
  <c r="H1147" i="37"/>
  <c r="H1145" i="37"/>
  <c r="H1142" i="37"/>
  <c r="H1137" i="37"/>
  <c r="H1135" i="37"/>
  <c r="H1132" i="37"/>
  <c r="H1130" i="37"/>
  <c r="H1128" i="37"/>
  <c r="H1126" i="37"/>
  <c r="H1124" i="37"/>
  <c r="H1122" i="37"/>
  <c r="H1120" i="37"/>
  <c r="H1117" i="37"/>
  <c r="H1114" i="37"/>
  <c r="H1111" i="37"/>
  <c r="H1109" i="37"/>
  <c r="H1107" i="37"/>
  <c r="H1103" i="37"/>
  <c r="H1101" i="37"/>
  <c r="H1099" i="37"/>
  <c r="H1097" i="37"/>
  <c r="H1094" i="37"/>
  <c r="H1092" i="37"/>
  <c r="H1090" i="37"/>
  <c r="H1086" i="37"/>
  <c r="H1084" i="37"/>
  <c r="H1082" i="37"/>
  <c r="H1080" i="37"/>
  <c r="H1078" i="37"/>
  <c r="H1075" i="37"/>
  <c r="H1072" i="37"/>
  <c r="H1069" i="37"/>
  <c r="H1067" i="37"/>
  <c r="H1064" i="37"/>
  <c r="H1061" i="37"/>
  <c r="H1059" i="37"/>
  <c r="H1055" i="37"/>
  <c r="H1053" i="37"/>
  <c r="H1051" i="37"/>
  <c r="H1047" i="37"/>
  <c r="H1044" i="37"/>
  <c r="H1042" i="37"/>
  <c r="H1037" i="37"/>
  <c r="H1035" i="37"/>
  <c r="H1032" i="37"/>
  <c r="H1030" i="37"/>
  <c r="H1028" i="37"/>
  <c r="H1025" i="37"/>
  <c r="H1022" i="37"/>
  <c r="H1020" i="37"/>
  <c r="H1018" i="37"/>
  <c r="H1015" i="37"/>
  <c r="H1013" i="37"/>
  <c r="H1010" i="37"/>
  <c r="H1008" i="37"/>
  <c r="H1005" i="37"/>
  <c r="H1003" i="37"/>
  <c r="H1001" i="37"/>
  <c r="H998" i="37"/>
  <c r="H995" i="37"/>
  <c r="H993" i="37"/>
  <c r="H989" i="37"/>
  <c r="H987" i="37"/>
  <c r="H985"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4" i="37"/>
  <c r="H688" i="37"/>
  <c r="H687" i="37"/>
  <c r="H686" i="37"/>
  <c r="H684" i="37"/>
  <c r="H683" i="37"/>
  <c r="H682" i="37"/>
  <c r="H681" i="37"/>
  <c r="H680" i="37"/>
  <c r="H679" i="37"/>
  <c r="H678" i="37"/>
  <c r="H677" i="37"/>
  <c r="H676" i="37"/>
  <c r="H675" i="37"/>
  <c r="H674" i="37"/>
  <c r="H673" i="37"/>
  <c r="H672" i="37"/>
  <c r="H670" i="37"/>
  <c r="H669" i="37"/>
  <c r="H668" i="37"/>
  <c r="H666" i="37"/>
  <c r="H664" i="37"/>
  <c r="H663" i="37"/>
  <c r="H662" i="37"/>
  <c r="H661" i="37"/>
  <c r="H660" i="37"/>
  <c r="H658" i="37"/>
  <c r="H657" i="37"/>
  <c r="H656" i="37"/>
  <c r="H655" i="37"/>
  <c r="H654" i="37"/>
  <c r="H653" i="37"/>
  <c r="H652" i="37"/>
  <c r="H651" i="37"/>
  <c r="H650" i="37"/>
  <c r="H649" i="37"/>
  <c r="H648" i="37"/>
  <c r="H647"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0" i="37"/>
  <c r="H189" i="37"/>
  <c r="H188" i="37"/>
  <c r="H187" i="37"/>
  <c r="H185" i="37"/>
  <c r="H183" i="37"/>
  <c r="H181" i="37"/>
  <c r="H176" i="37"/>
  <c r="H174" i="37"/>
  <c r="H173" i="37"/>
  <c r="H172" i="37"/>
  <c r="H171" i="37"/>
  <c r="H170" i="37"/>
  <c r="H169" i="37"/>
  <c r="H168" i="37"/>
  <c r="H166" i="37"/>
  <c r="H164" i="37"/>
  <c r="H160" i="37"/>
  <c r="H159" i="37"/>
  <c r="H158" i="37"/>
  <c r="H156" i="37"/>
  <c r="H155" i="37"/>
  <c r="H154" i="37"/>
  <c r="H153" i="37"/>
  <c r="H148" i="37"/>
  <c r="H147" i="37"/>
  <c r="H146" i="37"/>
  <c r="H145" i="37"/>
  <c r="H144" i="37"/>
  <c r="H143" i="37"/>
  <c r="H142" i="37"/>
  <c r="H141" i="37"/>
  <c r="H140" i="37"/>
  <c r="H139" i="37"/>
  <c r="H136" i="37"/>
  <c r="H135" i="37"/>
  <c r="H134" i="37"/>
  <c r="H133" i="37"/>
  <c r="H130" i="37"/>
  <c r="H129"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L296" i="3" s="1"/>
  <c r="F296" i="3" s="1"/>
  <c r="G6" i="3"/>
  <c r="P3" i="3"/>
  <c r="G5" i="3"/>
  <c r="G7" i="3"/>
  <c r="H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E28" i="3" s="1"/>
  <c r="B28" i="3" s="1"/>
  <c r="G29" i="3"/>
  <c r="H29" i="3"/>
  <c r="E29" i="3"/>
  <c r="G31" i="3"/>
  <c r="H31" i="3"/>
  <c r="G32" i="3"/>
  <c r="H32" i="3"/>
  <c r="G33" i="3"/>
  <c r="H33" i="3"/>
  <c r="G34" i="3"/>
  <c r="H34" i="3"/>
  <c r="E34" i="3" s="1"/>
  <c r="B34" i="3" s="1"/>
  <c r="G35" i="3"/>
  <c r="H35" i="3"/>
  <c r="G36" i="3"/>
  <c r="H36" i="3"/>
  <c r="G37" i="3"/>
  <c r="H37" i="3"/>
  <c r="E37" i="3" s="1"/>
  <c r="B37" i="3" s="1"/>
  <c r="G38" i="3"/>
  <c r="H38" i="3"/>
  <c r="E38" i="3"/>
  <c r="G39" i="3"/>
  <c r="H39" i="3"/>
  <c r="G40" i="3"/>
  <c r="H40" i="3"/>
  <c r="G41" i="3"/>
  <c r="H41" i="3"/>
  <c r="G42" i="3"/>
  <c r="H42" i="3"/>
  <c r="E42" i="3"/>
  <c r="B42" i="3" s="1"/>
  <c r="G43" i="3"/>
  <c r="H43" i="3"/>
  <c r="G44" i="3"/>
  <c r="H44" i="3"/>
  <c r="G45" i="3"/>
  <c r="H45" i="3"/>
  <c r="G46" i="3"/>
  <c r="H46" i="3"/>
  <c r="E46" i="3" s="1"/>
  <c r="B46" i="3" s="1"/>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G162" i="3"/>
  <c r="E162" i="3" s="1"/>
  <c r="B162" i="3" s="1"/>
  <c r="G212" i="3"/>
  <c r="H212" i="3"/>
  <c r="H260" i="3"/>
  <c r="G263" i="3"/>
  <c r="H263" i="3"/>
  <c r="G264" i="3"/>
  <c r="H264" i="3"/>
  <c r="E264" i="3" s="1"/>
  <c r="B264" i="3" s="1"/>
  <c r="G265" i="3"/>
  <c r="H265" i="3"/>
  <c r="E265" i="3"/>
  <c r="G268" i="3"/>
  <c r="H268" i="3"/>
  <c r="E268" i="3" s="1"/>
  <c r="B268" i="3" s="1"/>
  <c r="G269" i="3"/>
  <c r="H269" i="3"/>
  <c r="E269" i="3"/>
  <c r="G270" i="3"/>
  <c r="H270" i="3"/>
  <c r="G271" i="3"/>
  <c r="H271" i="3"/>
  <c r="G272" i="3"/>
  <c r="H272" i="3"/>
  <c r="E272" i="3" s="1"/>
  <c r="B272" i="3" s="1"/>
  <c r="G273" i="3"/>
  <c r="H273" i="3"/>
  <c r="E273" i="3"/>
  <c r="G274" i="3"/>
  <c r="H274" i="3"/>
  <c r="G275" i="3"/>
  <c r="H275" i="3"/>
  <c r="G276" i="3"/>
  <c r="H276" i="3"/>
  <c r="E276" i="3" s="1"/>
  <c r="B276" i="3" s="1"/>
  <c r="G277" i="3"/>
  <c r="H277" i="3"/>
  <c r="E277" i="3"/>
  <c r="G278" i="3"/>
  <c r="E278" i="3" s="1"/>
  <c r="G279" i="3"/>
  <c r="H279" i="3"/>
  <c r="E279" i="3"/>
  <c r="B279" i="3" s="1"/>
  <c r="G280" i="3"/>
  <c r="H280" i="3"/>
  <c r="E280" i="3" s="1"/>
  <c r="B280" i="3" s="1"/>
  <c r="G283" i="3"/>
  <c r="H283" i="3"/>
  <c r="E283" i="3"/>
  <c r="B283" i="3" s="1"/>
  <c r="G285" i="3"/>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B277" i="3"/>
  <c r="F276" i="3"/>
  <c r="F275" i="3"/>
  <c r="F274" i="3"/>
  <c r="F273" i="3"/>
  <c r="B273" i="3" s="1"/>
  <c r="F272" i="3"/>
  <c r="F271" i="3"/>
  <c r="F270" i="3"/>
  <c r="F269" i="3"/>
  <c r="B269" i="3" s="1"/>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s="1"/>
  <c r="B208" i="3" s="1"/>
  <c r="L207" i="3"/>
  <c r="M207" i="3"/>
  <c r="L206" i="3"/>
  <c r="M206" i="3"/>
  <c r="L205" i="3"/>
  <c r="M205" i="3"/>
  <c r="L204" i="3"/>
  <c r="M204" i="3"/>
  <c r="F204" i="3" s="1"/>
  <c r="B204" i="3" s="1"/>
  <c r="L203" i="3"/>
  <c r="M203" i="3"/>
  <c r="L202" i="3"/>
  <c r="M202" i="3"/>
  <c r="L201" i="3"/>
  <c r="M201" i="3"/>
  <c r="L200" i="3"/>
  <c r="M200" i="3"/>
  <c r="F200" i="3"/>
  <c r="B200" i="3" s="1"/>
  <c r="M199"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38" i="3"/>
  <c r="B29"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60" i="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E30" i="3" l="1"/>
  <c r="B30" i="3" s="1"/>
  <c r="G1559" i="37"/>
  <c r="G1560" i="37"/>
  <c r="H1561" i="37"/>
  <c r="G1496" i="37"/>
  <c r="G1495" i="37"/>
  <c r="G1479" i="37"/>
  <c r="G1472" i="37"/>
  <c r="F122" i="36"/>
  <c r="F292" i="3"/>
  <c r="E235" i="27"/>
  <c r="D1200" i="37" s="1"/>
  <c r="F151" i="27"/>
  <c r="H1007" i="37"/>
  <c r="H981" i="37"/>
  <c r="H695" i="37"/>
  <c r="H693" i="37"/>
  <c r="H690" i="37"/>
  <c r="H685" i="37"/>
  <c r="H667" i="37"/>
  <c r="H665" i="37"/>
  <c r="H659" i="37"/>
  <c r="H646" i="37"/>
  <c r="G367" i="37"/>
  <c r="H177" i="37"/>
  <c r="H209" i="37"/>
  <c r="H180" i="37"/>
  <c r="H165" i="37"/>
  <c r="F161" i="1"/>
  <c r="H127" i="37"/>
  <c r="H65" i="37"/>
  <c r="H59" i="37"/>
  <c r="F201" i="3"/>
  <c r="B201" i="3" s="1"/>
  <c r="H1408" i="37"/>
  <c r="H1216" i="37"/>
  <c r="F247" i="27"/>
  <c r="H1214" i="37"/>
  <c r="F236" i="27"/>
  <c r="H1150" i="37"/>
  <c r="H1146" i="37"/>
  <c r="D75" i="27"/>
  <c r="C1040" i="37" s="1"/>
  <c r="F76" i="27"/>
  <c r="H1026" i="37"/>
  <c r="D18" i="27"/>
  <c r="C983" i="37" s="1"/>
  <c r="E45" i="3"/>
  <c r="B45" i="3" s="1"/>
  <c r="E41" i="3"/>
  <c r="B41" i="3" s="1"/>
  <c r="F420" i="1"/>
  <c r="D204" i="1"/>
  <c r="C194" i="37" s="1"/>
  <c r="F205" i="3"/>
  <c r="B205" i="3" s="1"/>
  <c r="F185" i="1"/>
  <c r="F135" i="1"/>
  <c r="F122" i="1"/>
  <c r="F77" i="1"/>
  <c r="E33" i="3"/>
  <c r="B33" i="3" s="1"/>
  <c r="B7" i="1"/>
  <c r="L199" i="3"/>
  <c r="F199" i="3" s="1"/>
  <c r="B199" i="3" s="1"/>
  <c r="G166" i="3"/>
  <c r="E166" i="3" s="1"/>
  <c r="B166" i="3" s="1"/>
  <c r="H5" i="3"/>
  <c r="E5" i="3" s="1"/>
  <c r="B5" i="3" s="1"/>
  <c r="H173" i="3"/>
  <c r="G260" i="3"/>
  <c r="E260" i="3" s="1"/>
  <c r="G164" i="3"/>
  <c r="E164" i="3" s="1"/>
  <c r="B164" i="3" s="1"/>
  <c r="T158" i="3"/>
  <c r="U6" i="3"/>
  <c r="J7" i="3" s="1"/>
  <c r="D116" i="1"/>
  <c r="C106" i="37" s="1"/>
  <c r="F65" i="1"/>
  <c r="F71" i="1"/>
  <c r="F147"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D1140" i="37" s="1"/>
  <c r="F195" i="27"/>
  <c r="F239" i="27"/>
  <c r="D13" i="33"/>
  <c r="C1425" i="37" s="1"/>
  <c r="D136" i="36"/>
  <c r="C1411" i="37" s="1"/>
  <c r="E96" i="36"/>
  <c r="D1371" i="37" s="1"/>
  <c r="D96" i="36"/>
  <c r="E42" i="36"/>
  <c r="D1317" i="37" s="1"/>
  <c r="D42" i="36"/>
  <c r="E12" i="36"/>
  <c r="D12" i="36"/>
  <c r="C1287" i="37" s="1"/>
  <c r="D30" i="30"/>
  <c r="C1486" i="37" s="1"/>
  <c r="G1486" i="37" s="1"/>
  <c r="K59" i="42"/>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G223" i="37"/>
  <c r="H1295" i="37"/>
  <c r="G1553" i="37"/>
  <c r="H1553" i="37"/>
  <c r="G1533" i="37"/>
  <c r="H1533" i="37"/>
  <c r="G1513" i="37"/>
  <c r="H1513" i="37"/>
  <c r="G1493" i="37"/>
  <c r="H1493" i="37"/>
  <c r="G1481" i="37"/>
  <c r="H1481"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557" i="37"/>
  <c r="G1537" i="37"/>
  <c r="H1537" i="37"/>
  <c r="G1517" i="37"/>
  <c r="H1517" i="37"/>
  <c r="G1497" i="37"/>
  <c r="G1477" i="37"/>
  <c r="H1477" i="37"/>
  <c r="G1467" i="37"/>
  <c r="H1467" i="37"/>
  <c r="G1447" i="37"/>
  <c r="H1447" i="37"/>
  <c r="I1439" i="37"/>
  <c r="I1437" i="37"/>
  <c r="I1435"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17" i="37"/>
  <c r="G1110" i="37"/>
  <c r="H1110" i="37"/>
  <c r="G1108" i="37"/>
  <c r="H1108" i="37"/>
  <c r="G1106" i="37"/>
  <c r="H1106" i="37"/>
  <c r="G1102" i="37"/>
  <c r="G1100" i="37"/>
  <c r="G1098"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038" i="37"/>
  <c r="G1036" i="37"/>
  <c r="G1026" i="37"/>
  <c r="G1024" i="37"/>
  <c r="G1014" i="37"/>
  <c r="G1005" i="37"/>
  <c r="G1003" i="37"/>
  <c r="G1001" i="37"/>
  <c r="G999" i="37"/>
  <c r="H999" i="37"/>
  <c r="G997" i="37"/>
  <c r="H997" i="37"/>
  <c r="G991" i="37"/>
  <c r="H99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H284" i="3" l="1"/>
  <c r="F84" i="27"/>
  <c r="F204" i="1"/>
  <c r="F160" i="1"/>
  <c r="F116" i="1"/>
  <c r="G983" i="37"/>
  <c r="D13" i="27"/>
  <c r="F18" i="27"/>
  <c r="G635" i="37"/>
  <c r="F647" i="1"/>
  <c r="G132" i="37"/>
  <c r="E163" i="3"/>
  <c r="B163" i="3" s="1"/>
  <c r="H1104" i="37"/>
  <c r="D1287" i="37"/>
  <c r="K47" i="42"/>
  <c r="C124" i="37"/>
  <c r="F134" i="1"/>
  <c r="I1448" i="37"/>
  <c r="I1451" i="37"/>
  <c r="I1455" i="37"/>
  <c r="I1461" i="37"/>
  <c r="I1464" i="37"/>
  <c r="E24" i="3"/>
  <c r="G1049" i="37"/>
  <c r="H635" i="37"/>
  <c r="C1317" i="37"/>
  <c r="F42" i="36"/>
  <c r="C1371" i="37"/>
  <c r="F96" i="36"/>
  <c r="C213" i="37"/>
  <c r="H213" i="37" s="1"/>
  <c r="F223" i="1"/>
  <c r="C291" i="37"/>
  <c r="F302" i="1"/>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C222" i="37"/>
  <c r="F232" i="1"/>
  <c r="C1457" i="37"/>
  <c r="J54" i="42"/>
  <c r="G585" i="37"/>
  <c r="H585" i="37"/>
  <c r="G1168" i="37"/>
  <c r="H1168" i="37"/>
  <c r="E74" i="27"/>
  <c r="G616" i="37"/>
  <c r="H616" i="37"/>
  <c r="E284" i="3" l="1"/>
  <c r="B284" i="3" s="1"/>
  <c r="H150" i="37"/>
  <c r="G1371" i="37"/>
  <c r="H1371" i="37"/>
  <c r="H1317" i="37"/>
  <c r="G1317" i="37"/>
  <c r="G295" i="3"/>
  <c r="E295" i="3" s="1"/>
  <c r="B295" i="3" s="1"/>
  <c r="G1116" i="37"/>
  <c r="H124" i="37"/>
  <c r="G124"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K2" i="37" l="1"/>
  <c r="J3" i="3"/>
  <c r="I9" i="3" s="1"/>
  <c r="K29" i="37"/>
  <c r="L28" i="37"/>
  <c r="G8" i="3" s="1"/>
  <c r="E8" i="3" s="1"/>
  <c r="B8" i="3" s="1"/>
  <c r="H158" i="3"/>
  <c r="G158" i="3" s="1"/>
  <c r="E158" i="3" s="1"/>
  <c r="E4" i="1"/>
  <c r="L33" i="37" s="1"/>
  <c r="L29" i="37"/>
  <c r="H6" i="3"/>
  <c r="E6" i="3" s="1"/>
  <c r="K28" i="37"/>
  <c r="J6" i="42"/>
  <c r="I21" i="3" l="1"/>
  <c r="K16" i="3"/>
  <c r="H21" i="3"/>
  <c r="J15" i="3"/>
  <c r="I16" i="3"/>
  <c r="K14" i="3"/>
  <c r="L19" i="3"/>
  <c r="J11" i="3"/>
  <c r="K11" i="3"/>
  <c r="I12" i="3"/>
  <c r="H22" i="3"/>
  <c r="M19" i="3"/>
  <c r="J12" i="3"/>
  <c r="J16" i="3"/>
  <c r="G19" i="3"/>
  <c r="H20" i="3"/>
  <c r="G21" i="3"/>
  <c r="K13" i="3"/>
  <c r="K9" i="3"/>
  <c r="J14" i="3"/>
  <c r="E14" i="3" s="1"/>
  <c r="B14" i="3" s="1"/>
  <c r="I10" i="3"/>
  <c r="J10" i="3"/>
  <c r="M20" i="3"/>
  <c r="H19" i="3"/>
  <c r="M259" i="3"/>
  <c r="L259" i="3"/>
  <c r="G20" i="3"/>
  <c r="L20" i="3"/>
  <c r="G22" i="3"/>
  <c r="J17" i="3"/>
  <c r="J21" i="3"/>
  <c r="J13" i="3"/>
  <c r="J9" i="3"/>
  <c r="K17" i="3"/>
  <c r="K15" i="3"/>
  <c r="K12" i="3"/>
  <c r="K10" i="3"/>
  <c r="I17" i="3"/>
  <c r="E17" i="3" s="1"/>
  <c r="B17" i="3" s="1"/>
  <c r="I15" i="3"/>
  <c r="I13" i="3"/>
  <c r="I11" i="3"/>
  <c r="B6" i="3"/>
  <c r="B158" i="3"/>
  <c r="E23" i="3"/>
  <c r="E25" i="42" s="1"/>
  <c r="E13" i="3" l="1"/>
  <c r="B13" i="3" s="1"/>
  <c r="E22" i="3"/>
  <c r="B22" i="3" s="1"/>
  <c r="E9" i="3"/>
  <c r="B9" i="3" s="1"/>
  <c r="E15" i="3"/>
  <c r="B15" i="3" s="1"/>
  <c r="E21" i="3"/>
  <c r="B21" i="3" s="1"/>
  <c r="E16" i="3"/>
  <c r="B16" i="3" s="1"/>
  <c r="E11" i="3"/>
  <c r="B11" i="3" s="1"/>
  <c r="F19" i="3"/>
  <c r="E19" i="3"/>
  <c r="E12" i="3"/>
  <c r="B12" i="3" s="1"/>
  <c r="F20" i="3"/>
  <c r="E10" i="3"/>
  <c r="B10" i="3" s="1"/>
  <c r="E20" i="3"/>
  <c r="F259" i="3"/>
  <c r="F23" i="3" s="1"/>
  <c r="E18" i="3" l="1"/>
  <c r="B259" i="3"/>
  <c r="B20" i="3"/>
  <c r="B19" i="3"/>
  <c r="F18" i="3"/>
  <c r="F3" i="3" s="1"/>
  <c r="E4" i="3"/>
  <c r="E3" i="3" l="1"/>
  <c r="K30" i="37" s="1"/>
  <c r="L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<sst xmlns="http://schemas.openxmlformats.org/spreadsheetml/2006/main" count="4758" uniqueCount="4302">
  <si>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</si>
  <si>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</si>
  <si>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</si>
  <si>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</si>
  <si>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</si>
  <si>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</si>
  <si>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</si>
  <si>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</si>
  <si>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</si>
  <si>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</si>
  <si>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</si>
  <si>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</si>
  <si>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</si>
  <si>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</si>
  <si>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</si>
  <si>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</si>
  <si>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</si>
  <si>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</si>
  <si>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</si>
  <si>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</si>
  <si>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</si>
  <si>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</si>
  <si>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</si>
  <si>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</si>
  <si>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</si>
  <si>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</si>
  <si>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</si>
  <si>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</si>
  <si>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</si>
  <si>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</si>
  <si>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</si>
  <si>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</si>
  <si>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</si>
  <si>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</si>
  <si>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</si>
  <si>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</si>
  <si>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</si>
  <si>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</si>
  <si>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</si>
  <si>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</si>
  <si>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</si>
  <si>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</si>
  <si>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</si>
  <si>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</si>
  <si>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</si>
  <si>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</si>
  <si>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</si>
  <si>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</si>
  <si>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</si>
  <si>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</si>
  <si>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</si>
  <si>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</si>
  <si>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</si>
  <si>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</si>
  <si>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</si>
  <si>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</si>
  <si>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</si>
  <si>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</si>
  <si>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</si>
  <si>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</si>
  <si>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</si>
  <si>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</si>
  <si>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</si>
  <si>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</si>
  <si>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</si>
  <si>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</si>
  <si>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</si>
  <si>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</si>
  <si>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</si>
  <si>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</si>
  <si>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</si>
  <si>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</si>
  <si>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</si>
  <si>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</si>
  <si>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</si>
  <si>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</si>
  <si>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</si>
  <si>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</si>
  <si>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</si>
  <si>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</si>
  <si>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</si>
  <si>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</si>
  <si>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</si>
  <si>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</si>
  <si>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</si>
  <si>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</si>
  <si>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</si>
  <si>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</si>
  <si>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</si>
  <si>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</si>
  <si>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</si>
  <si>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</si>
  <si>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</si>
  <si>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</si>
  <si>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</si>
  <si>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</si>
  <si>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</si>
  <si>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</si>
  <si>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</si>
  <si>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</si>
  <si>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</si>
  <si>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</si>
  <si>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</si>
  <si>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</si>
  <si>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</si>
  <si>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</si>
  <si>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</si>
  <si>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</si>
  <si>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</si>
  <si>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</si>
  <si>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</si>
  <si>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</si>
  <si>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</si>
  <si>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</si>
  <si>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</si>
  <si>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</si>
  <si>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</si>
  <si>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</si>
  <si>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</si>
  <si>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</si>
  <si>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</si>
  <si>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</si>
  <si>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</si>
  <si>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</si>
  <si>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</si>
  <si>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</si>
  <si>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</si>
  <si>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</si>
  <si>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</si>
  <si>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</si>
  <si>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</si>
  <si>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</si>
  <si>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</si>
  <si>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</si>
  <si>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</si>
  <si>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</si>
  <si>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</si>
  <si>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</si>
  <si>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</si>
  <si>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</si>
  <si>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</si>
  <si>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</si>
  <si>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</si>
  <si>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</si>
  <si>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</si>
  <si>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</si>
  <si>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</si>
  <si>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</si>
  <si>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</si>
  <si>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</si>
  <si>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</si>
  <si>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</si>
  <si>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</si>
  <si>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</si>
  <si>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</si>
  <si>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</si>
  <si>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</si>
  <si>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</si>
  <si>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</si>
  <si>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</si>
  <si>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</si>
  <si>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</si>
  <si>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</si>
  <si>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</si>
  <si>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</si>
  <si>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</si>
  <si>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</si>
  <si>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</si>
  <si>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</si>
  <si>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</si>
  <si>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</si>
  <si>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</si>
  <si>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</si>
  <si>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</si>
  <si>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</si>
  <si>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</si>
  <si>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</si>
  <si>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</si>
  <si>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</si>
  <si>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</si>
  <si>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</si>
  <si>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</si>
  <si>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</si>
  <si>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</si>
  <si>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</si>
  <si>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</si>
  <si>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</si>
  <si>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</si>
  <si>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</si>
  <si>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</si>
  <si>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</si>
  <si>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</si>
  <si>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</si>
  <si>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</si>
  <si>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</si>
  <si>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</si>
  <si>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</si>
  <si>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</si>
  <si>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</si>
  <si>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</si>
  <si>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</si>
  <si>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</si>
  <si>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</si>
  <si>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</si>
  <si>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</si>
  <si>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</si>
  <si>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</si>
  <si>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</si>
  <si>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</si>
  <si>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</si>
  <si>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</si>
  <si>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</si>
  <si>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</si>
  <si>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</si>
  <si>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</si>
  <si>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</si>
  <si>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</si>
  <si>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</si>
  <si>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</si>
  <si>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</si>
  <si>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</si>
  <si>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</si>
  <si>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</si>
  <si>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</si>
  <si>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</si>
  <si>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</si>
  <si>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</si>
  <si>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</si>
  <si>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</si>
  <si>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</si>
  <si>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</si>
  <si>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</si>
  <si>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</si>
  <si>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</si>
  <si>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</si>
  <si>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</si>
  <si>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</si>
  <si>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</si>
  <si>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</si>
  <si>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</si>
  <si>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</si>
  <si>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</si>
  <si>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</si>
  <si>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</si>
  <si>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</si>
  <si>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</si>
  <si>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</si>
  <si>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</si>
  <si>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</si>
  <si>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</si>
  <si>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</si>
  <si>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</si>
  <si>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</si>
  <si>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</si>
  <si>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</si>
  <si>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</si>
  <si>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</si>
  <si>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</si>
  <si>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</si>
  <si>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</si>
  <si>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</si>
  <si>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</si>
  <si>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</si>
  <si>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</si>
  <si>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</si>
  <si>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</si>
  <si>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</si>
  <si>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</si>
  <si>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</si>
  <si>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</si>
  <si>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</si>
  <si>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</si>
  <si>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</si>
  <si>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</si>
  <si>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</si>
  <si>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</si>
  <si>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</si>
  <si>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</si>
  <si>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</si>
  <si>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</si>
  <si>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</si>
  <si>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</si>
  <si>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</si>
  <si>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</si>
  <si>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</si>
  <si>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</si>
  <si>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</si>
  <si>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</si>
  <si>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</si>
  <si>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</si>
  <si>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</si>
  <si>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</si>
  <si>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</si>
  <si>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</si>
  <si>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</si>
  <si>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</si>
  <si>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</si>
  <si>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</si>
  <si>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</si>
  <si>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</si>
  <si>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</si>
  <si>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</si>
  <si>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</si>
  <si>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</si>
  <si>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</si>
  <si>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</si>
  <si>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</si>
  <si>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</si>
  <si>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</si>
  <si>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</si>
  <si>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</si>
  <si>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</si>
  <si>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</si>
  <si>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</si>
  <si>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</si>
  <si>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</si>
  <si>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</si>
  <si>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</si>
  <si>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</si>
  <si>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</si>
  <si>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</si>
  <si>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</si>
  <si>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</si>
  <si>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</si>
  <si>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</si>
  <si>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</si>
  <si>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</si>
  <si>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</si>
  <si>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</si>
  <si>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</si>
  <si>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</si>
  <si>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</si>
  <si>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</si>
  <si>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</si>
  <si>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</si>
  <si>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</si>
  <si>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</si>
  <si>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</si>
  <si>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</si>
  <si>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</si>
  <si>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</si>
  <si>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</si>
  <si>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</si>
  <si>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</si>
  <si>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</si>
  <si>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</si>
  <si>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</si>
  <si>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</si>
  <si>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</si>
  <si>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</si>
  <si>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</si>
  <si>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</si>
  <si>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</si>
  <si>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</si>
  <si>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</si>
  <si>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</si>
  <si>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</si>
  <si>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</si>
  <si>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</si>
  <si>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</si>
  <si>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</si>
  <si>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</si>
  <si>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</si>
  <si>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</si>
  <si>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</si>
  <si>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</si>
  <si>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</si>
  <si>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</si>
  <si>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</si>
  <si>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</si>
  <si>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</si>
  <si>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</si>
  <si>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</si>
  <si>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</si>
  <si>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</si>
  <si>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</si>
  <si>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</si>
  <si>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</si>
  <si>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</si>
  <si>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</si>
  <si>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</si>
  <si>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</si>
  <si>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</si>
  <si>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</si>
  <si>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</si>
  <si>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</si>
  <si>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</si>
  <si>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</si>
  <si>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</si>
  <si>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</si>
  <si>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</si>
  <si>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</si>
  <si>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</si>
  <si>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</si>
  <si>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</si>
  <si>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</si>
  <si>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</si>
  <si>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</si>
  <si>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</si>
  <si>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</si>
  <si>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</si>
  <si>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</si>
  <si>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</si>
  <si>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</si>
  <si>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</si>
  <si>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</si>
  <si>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</si>
  <si>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</si>
  <si>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</si>
  <si>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</si>
  <si>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</si>
  <si>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</si>
  <si>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</si>
  <si>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</si>
  <si>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</si>
  <si>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</si>
  <si>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</si>
  <si>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</si>
  <si>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</si>
  <si>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</si>
  <si>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</si>
  <si>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</si>
  <si>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</si>
  <si>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</si>
  <si>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</si>
  <si>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</si>
  <si>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</si>
  <si>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</si>
  <si>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</si>
  <si>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</si>
  <si>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</si>
  <si>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</si>
  <si>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</si>
  <si>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</si>
  <si>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</si>
  <si>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</si>
  <si>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</si>
  <si>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</si>
  <si>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</si>
  <si>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</si>
  <si>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</si>
  <si>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</si>
  <si>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</si>
  <si>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</si>
  <si>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</si>
  <si>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</si>
  <si>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</si>
  <si>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</si>
  <si>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</si>
  <si>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</si>
  <si>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</si>
  <si>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</si>
  <si>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</si>
  <si>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</si>
  <si>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</si>
  <si>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</si>
  <si>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</si>
  <si>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</si>
  <si>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</si>
  <si>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</si>
  <si>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</si>
  <si>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</si>
  <si>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</si>
  <si>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</si>
  <si>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</si>
  <si>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</si>
  <si>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</si>
  <si>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</si>
  <si>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</si>
  <si>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</si>
  <si>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</si>
  <si>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</si>
  <si>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</si>
  <si>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</si>
  <si>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</si>
  <si>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</si>
  <si>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</si>
  <si>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</si>
  <si>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</si>
  <si>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</si>
  <si>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</si>
  <si>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</si>
  <si>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</si>
  <si>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</si>
  <si>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</si>
  <si>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</si>
  <si>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</si>
  <si>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</si>
  <si>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</si>
  <si>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</si>
  <si>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</si>
  <si>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</si>
  <si>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</si>
  <si>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</si>
  <si>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</si>
  <si>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</si>
  <si>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</si>
  <si>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</si>
  <si>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</si>
  <si>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</si>
  <si>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</si>
  <si>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</si>
  <si>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</si>
  <si>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</si>
  <si>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</si>
  <si>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</si>
  <si>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</si>
  <si>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</si>
  <si>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</si>
  <si>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</si>
  <si>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</si>
  <si>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</si>
  <si>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</si>
  <si>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</si>
  <si>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</si>
  <si>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</si>
  <si>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</si>
  <si>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</si>
  <si>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</si>
  <si>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</si>
  <si>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</si>
  <si>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</si>
  <si>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</si>
  <si>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</si>
  <si>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</si>
  <si>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</si>
  <si>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</si>
  <si>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</si>
  <si>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</si>
  <si>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</si>
  <si>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</si>
  <si>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</si>
  <si>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</si>
  <si>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</si>
  <si>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</si>
  <si>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</si>
  <si>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</si>
  <si>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</si>
  <si>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</si>
  <si>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</si>
  <si>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</si>
  <si>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</si>
  <si>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</si>
  <si>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</si>
  <si>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</si>
  <si>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</si>
  <si>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</si>
  <si>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</si>
  <si>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</si>
  <si>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</si>
  <si>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</si>
  <si>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</si>
  <si>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</si>
  <si>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</si>
  <si>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</si>
  <si>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</si>
  <si>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</si>
  <si>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</si>
  <si>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</si>
  <si>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</si>
  <si>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</si>
  <si>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</si>
  <si>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</si>
  <si>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</si>
  <si>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</si>
  <si>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</si>
  <si>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</si>
  <si>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</si>
  <si>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</si>
  <si>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</si>
  <si>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</si>
  <si>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</si>
  <si>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</si>
  <si>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</si>
  <si>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</si>
  <si>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</si>
  <si>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</si>
  <si>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</si>
  <si>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</si>
  <si>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</si>
  <si>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</si>
  <si>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</si>
  <si>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</si>
  <si>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</si>
  <si>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</si>
  <si>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</si>
  <si>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</si>
  <si>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</si>
  <si>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</si>
  <si>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</si>
  <si>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</si>
  <si>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</si>
  <si>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</si>
  <si>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</si>
  <si>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</si>
  <si>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</si>
  <si>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</si>
  <si>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</si>
  <si>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</si>
  <si>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</si>
  <si>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</si>
  <si>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</si>
  <si>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</si>
  <si>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</si>
  <si>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</si>
  <si>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</si>
  <si>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</si>
  <si>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</si>
  <si>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</si>
  <si>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</si>
  <si>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</si>
  <si>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</si>
  <si>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</si>
  <si>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</si>
  <si>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</si>
  <si>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</si>
  <si>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</si>
  <si>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</si>
  <si>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</si>
  <si>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</si>
  <si>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</si>
  <si>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</si>
  <si>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</si>
  <si>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</si>
  <si>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</si>
  <si>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</si>
  <si>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</si>
  <si>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</si>
  <si>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</si>
  <si>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</si>
  <si>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</si>
  <si>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</si>
  <si>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</si>
  <si>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</si>
  <si>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</si>
  <si>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</si>
  <si>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</si>
  <si>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</si>
  <si>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</si>
  <si>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</si>
  <si>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</si>
  <si>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</si>
  <si>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</si>
  <si>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</si>
  <si>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</si>
  <si>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</si>
  <si>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</si>
  <si>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</si>
  <si>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</si>
  <si>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</si>
  <si>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</si>
  <si>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</si>
  <si>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</si>
  <si>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</si>
  <si>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</si>
  <si>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</si>
  <si>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</si>
  <si>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</si>
  <si>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</si>
  <si>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</si>
  <si>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</si>
  <si>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</si>
  <si>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</si>
  <si>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</si>
  <si>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</si>
  <si>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</si>
  <si>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</si>
  <si>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</si>
  <si>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</si>
  <si>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</si>
  <si>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</si>
  <si>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</si>
  <si>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</si>
  <si>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</si>
  <si>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</si>
  <si>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</si>
  <si>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</si>
  <si>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</si>
  <si>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</si>
  <si>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</si>
  <si>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</si>
  <si>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</si>
  <si>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</si>
  <si>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</si>
  <si>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</si>
  <si>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</si>
  <si>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</si>
  <si>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</si>
  <si>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</si>
  <si>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</si>
  <si>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</si>
  <si>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</si>
  <si>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</si>
  <si>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</si>
  <si>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</si>
  <si>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</si>
  <si>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</si>
  <si>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</si>
  <si>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</si>
  <si>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</si>
  <si>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</si>
  <si>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</si>
  <si>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</si>
  <si>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</si>
  <si>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</si>
  <si>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</si>
  <si>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</si>
  <si>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</si>
  <si>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</si>
  <si>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</si>
  <si>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</si>
  <si>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</si>
  <si>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</si>
  <si>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</si>
  <si>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</si>
  <si>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</si>
  <si>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</si>
  <si>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</si>
  <si>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</si>
  <si>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</si>
  <si>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</si>
  <si>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</si>
  <si>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</si>
  <si>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</si>
  <si>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</si>
  <si>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</si>
  <si>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</si>
  <si>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</si>
  <si>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</si>
  <si>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</si>
  <si>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</si>
  <si>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</si>
  <si>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</si>
  <si>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</si>
  <si>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</si>
  <si>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</si>
  <si>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</si>
  <si>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</si>
  <si>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</si>
  <si>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</si>
  <si>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</si>
  <si>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</si>
  <si>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</si>
  <si>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</si>
  <si>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</si>
  <si>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</si>
  <si>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</si>
  <si>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</si>
  <si>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</si>
  <si>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</si>
  <si>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</si>
  <si>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</si>
  <si>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</si>
  <si>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</si>
  <si>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</si>
  <si>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</si>
  <si>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</si>
  <si>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</si>
  <si>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</si>
  <si>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</si>
  <si>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</si>
  <si>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</si>
  <si>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</si>
  <si>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</si>
  <si>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</si>
  <si>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</si>
  <si>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</si>
  <si>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</si>
  <si>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</si>
  <si>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</si>
  <si>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</si>
  <si>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</si>
  <si>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</si>
  <si>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</si>
  <si>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</si>
  <si>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</si>
  <si>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</si>
  <si>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</si>
  <si>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</si>
  <si>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</si>
  <si>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</si>
  <si>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</si>
  <si>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</si>
  <si>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</si>
  <si>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</si>
  <si>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</si>
  <si>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</si>
  <si>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</si>
  <si>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</si>
  <si>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</si>
  <si>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</si>
  <si>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</si>
  <si>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</si>
  <si>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</si>
  <si>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</si>
  <si>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</si>
  <si>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</si>
  <si>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</si>
  <si>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</si>
  <si>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</si>
  <si>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</si>
  <si>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</si>
  <si>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</si>
  <si>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</si>
  <si>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</si>
  <si>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</si>
  <si>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</si>
  <si>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</si>
  <si>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</si>
  <si>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</si>
  <si>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</si>
  <si>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</si>
  <si>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</si>
  <si>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</si>
  <si>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</si>
  <si>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</si>
  <si>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</si>
  <si>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</si>
  <si>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</si>
  <si>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</si>
  <si>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</si>
  <si>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</si>
  <si>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</si>
  <si>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</si>
  <si>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</si>
  <si>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</si>
  <si>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</si>
  <si>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</si>
  <si>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</si>
  <si>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</si>
  <si>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</si>
  <si>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</si>
  <si>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</si>
  <si>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</si>
  <si>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</si>
  <si>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</si>
  <si>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</si>
  <si>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</si>
  <si>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</si>
  <si>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</si>
  <si>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</si>
  <si>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</si>
  <si>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</si>
  <si>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</si>
  <si>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</si>
  <si>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</si>
  <si>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</si>
  <si>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</si>
  <si>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</si>
  <si>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</si>
  <si>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</si>
  <si>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</si>
  <si>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</si>
  <si>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</si>
  <si>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</si>
  <si>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</si>
  <si>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</si>
  <si>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</si>
  <si>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</si>
  <si>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</si>
  <si>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</si>
  <si>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</si>
  <si>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</si>
  <si>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</si>
  <si>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</si>
  <si>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</si>
  <si>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</si>
  <si>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</si>
  <si>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</si>
  <si>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</si>
  <si>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</si>
  <si>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</si>
  <si>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</si>
  <si>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</si>
  <si>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</si>
  <si>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</si>
  <si>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</si>
  <si>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</si>
  <si>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</si>
  <si>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</si>
  <si>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</si>
  <si>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</si>
  <si>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</si>
  <si>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</si>
  <si>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</si>
  <si>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</si>
  <si>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</si>
  <si>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</si>
  <si>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</si>
  <si>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</si>
  <si>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</si>
  <si>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</si>
  <si>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</si>
  <si>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</si>
  <si>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</si>
  <si>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</si>
  <si>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</si>
  <si>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</si>
  <si>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</si>
  <si>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</si>
  <si>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</si>
  <si>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</si>
  <si>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</si>
  <si>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</si>
  <si>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</si>
  <si>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</si>
  <si>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</si>
  <si>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</si>
  <si>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</si>
  <si>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</si>
  <si>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</si>
  <si>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</si>
  <si>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</si>
  <si>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</si>
  <si>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</si>
  <si>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</si>
  <si>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</si>
  <si>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</si>
  <si>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</si>
  <si>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</si>
  <si>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</si>
  <si>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</si>
  <si>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</si>
  <si>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</si>
  <si>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</si>
  <si>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</si>
  <si>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</si>
  <si>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</si>
  <si>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</si>
  <si>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</si>
  <si>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</si>
  <si>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</si>
  <si>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</si>
  <si>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</si>
  <si>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</si>
  <si>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</si>
  <si>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</si>
  <si>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</si>
  <si>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</si>
  <si>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</si>
  <si>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</si>
  <si>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</si>
  <si>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</si>
  <si>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</si>
  <si>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</si>
  <si>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</si>
  <si>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</si>
  <si>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</si>
  <si>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</si>
  <si>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</si>
  <si>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</si>
  <si>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</si>
  <si>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</si>
  <si>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</si>
  <si>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</si>
  <si>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</si>
  <si>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</si>
  <si>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</si>
  <si>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</si>
  <si>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</si>
  <si>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</si>
  <si>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</si>
  <si>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</si>
  <si>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</si>
  <si>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</si>
  <si>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</si>
  <si>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</si>
  <si>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</si>
  <si>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</si>
  <si>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</si>
  <si>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</si>
  <si>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</si>
  <si>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</si>
  <si>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</si>
  <si>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</si>
  <si>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</si>
  <si>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</si>
  <si>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</si>
  <si>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</si>
  <si>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</si>
  <si>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</si>
  <si>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</si>
  <si>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</si>
  <si>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</si>
  <si>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</si>
  <si>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</si>
  <si>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</si>
  <si>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</si>
  <si>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</si>
  <si>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</si>
  <si>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</si>
  <si>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</si>
  <si>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</si>
  <si>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</si>
  <si>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</si>
  <si>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</si>
  <si>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</si>
  <si>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</si>
  <si>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</si>
  <si>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</si>
  <si>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</si>
  <si>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</si>
  <si>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</si>
  <si>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</si>
  <si>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</si>
  <si>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</si>
  <si>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</si>
  <si>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</si>
  <si>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</si>
  <si>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</si>
  <si>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</si>
  <si>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</si>
  <si>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</si>
  <si>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</si>
  <si>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</si>
  <si>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</si>
  <si>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</si>
  <si>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</si>
  <si>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</si>
  <si>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</si>
  <si>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</si>
  <si>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</si>
  <si>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</si>
  <si>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</si>
  <si>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</si>
  <si>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</si>
  <si>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</si>
  <si>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</si>
  <si>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</si>
  <si>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</si>
  <si>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</si>
  <si>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</si>
  <si>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</si>
  <si>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</si>
  <si>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</si>
  <si>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</si>
  <si>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</si>
  <si>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</si>
  <si>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</si>
  <si>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</si>
  <si>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</si>
  <si>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</si>
  <si>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</si>
  <si>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</si>
  <si>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</si>
  <si>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</si>
  <si>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</si>
  <si>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</si>
  <si>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</si>
  <si>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</si>
  <si>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</si>
  <si>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</si>
  <si>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</si>
  <si>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</si>
  <si>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</si>
  <si>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</si>
  <si>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</si>
  <si>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</si>
  <si>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</si>
  <si>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</si>
  <si>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</si>
  <si>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</si>
  <si>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</si>
  <si>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</si>
  <si>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</si>
  <si>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</si>
  <si>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</si>
  <si>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</si>
  <si>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</si>
  <si>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</si>
  <si>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</si>
  <si>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</si>
  <si>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</si>
  <si>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</si>
  <si>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</si>
  <si>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</si>
  <si>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</si>
  <si>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</si>
  <si>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</si>
  <si>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</si>
  <si>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</si>
  <si>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</si>
  <si>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</si>
  <si>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</si>
  <si>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</si>
  <si>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</si>
  <si>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</si>
  <si>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</si>
  <si>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</si>
  <si>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</si>
  <si>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</si>
  <si>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</si>
  <si>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</si>
  <si>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</si>
  <si>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</si>
  <si>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</si>
  <si>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</si>
  <si>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</si>
  <si>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</si>
  <si>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</si>
  <si>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</si>
  <si>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</si>
  <si>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</si>
  <si>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</si>
  <si>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</si>
  <si>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</si>
  <si>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</si>
  <si>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</si>
  <si>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</si>
  <si>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</si>
  <si>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</si>
  <si>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</si>
  <si>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</si>
  <si>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</si>
  <si>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</si>
  <si>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</si>
  <si>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</si>
  <si>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</si>
  <si>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</si>
  <si>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</si>
  <si>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</si>
  <si>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</si>
  <si>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</si>
  <si>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</si>
  <si>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</si>
  <si>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</si>
  <si>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</si>
  <si>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</si>
  <si>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</si>
  <si>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</si>
  <si>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</si>
  <si>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</si>
  <si>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</si>
  <si>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</si>
  <si>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</si>
  <si>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</si>
  <si>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</si>
  <si>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</si>
  <si>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</si>
  <si>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</si>
  <si>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</si>
  <si>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</si>
  <si>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</si>
  <si>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</si>
  <si>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</si>
  <si>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</si>
  <si>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</si>
  <si>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</si>
  <si>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</si>
  <si>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</si>
  <si>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</si>
  <si>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</si>
  <si>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</si>
  <si>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</si>
  <si>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</si>
  <si>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</si>
  <si>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</si>
  <si>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</si>
  <si>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</si>
  <si>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</si>
  <si>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</si>
  <si>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</si>
  <si>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</si>
  <si>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</si>
  <si>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</si>
  <si>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</si>
  <si>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</si>
  <si>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</si>
  <si>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</si>
  <si>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</si>
  <si>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</si>
  <si>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</si>
  <si>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</si>
  <si>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</si>
  <si>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</si>
  <si>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</si>
  <si>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</si>
  <si>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</si>
  <si>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</si>
  <si>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</si>
  <si>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</si>
  <si>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</si>
  <si>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</si>
  <si>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</si>
  <si>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</si>
  <si>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</si>
  <si>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</si>
  <si>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</si>
  <si>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</si>
  <si>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</si>
  <si>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</si>
  <si>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</si>
  <si>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</si>
  <si>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</si>
  <si>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</si>
  <si>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</si>
  <si>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</si>
  <si>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</si>
  <si>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</si>
  <si>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</si>
  <si>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</si>
  <si>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</si>
  <si>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</si>
  <si>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</si>
  <si>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</si>
  <si>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</si>
  <si>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</si>
  <si>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</si>
  <si>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</si>
  <si>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</si>
  <si>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</si>
  <si>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</si>
  <si>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</si>
  <si>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</si>
  <si>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</si>
  <si>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</si>
  <si>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</si>
  <si>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</si>
  <si>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</si>
  <si>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</si>
  <si>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</si>
  <si>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</si>
  <si>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</si>
  <si>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</si>
  <si>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</si>
  <si>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</si>
  <si>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</si>
  <si>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</si>
  <si>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</si>
  <si>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</si>
  <si>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</si>
  <si>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</si>
  <si>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</si>
  <si>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</si>
  <si>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</si>
  <si>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</si>
  <si>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</si>
  <si>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</si>
  <si>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</si>
  <si>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</si>
  <si>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</si>
  <si>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</si>
  <si>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</si>
  <si>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</si>
  <si>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</si>
  <si>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</si>
  <si>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</si>
  <si>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</si>
  <si>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</si>
  <si>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</si>
  <si>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</si>
  <si>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</si>
  <si>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</si>
  <si>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</si>
  <si>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</si>
  <si>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</si>
  <si>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</si>
  <si>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</si>
  <si>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</si>
  <si>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</si>
  <si>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</si>
  <si>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</si>
  <si>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</si>
  <si>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</si>
  <si>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</si>
  <si>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</si>
  <si>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</si>
  <si>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</si>
  <si>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</si>
  <si>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</si>
  <si>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</si>
  <si>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</si>
  <si>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</si>
  <si>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</si>
  <si>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</si>
  <si>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</si>
  <si>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</si>
  <si>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</si>
  <si>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</si>
  <si>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</si>
  <si>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</si>
  <si>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</si>
  <si>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</si>
  <si>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</si>
  <si>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</si>
  <si>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</si>
  <si>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</si>
  <si>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</si>
  <si>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</si>
  <si>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</si>
  <si>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</si>
  <si>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</si>
  <si>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</si>
  <si>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</si>
  <si>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</si>
  <si>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</si>
  <si>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</si>
  <si>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</si>
  <si>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</si>
  <si>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</si>
  <si>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</si>
  <si>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</si>
  <si>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</si>
  <si>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</si>
  <si>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</si>
  <si>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</si>
  <si>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</si>
  <si>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</si>
  <si>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</si>
  <si>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</si>
  <si>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</si>
  <si>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</si>
  <si>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</si>
  <si>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</si>
  <si>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</si>
  <si>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</si>
  <si>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</si>
  <si>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</si>
  <si>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</si>
  <si>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</si>
  <si>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</si>
  <si>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</si>
  <si>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</si>
  <si>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</si>
  <si>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</si>
  <si>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</si>
  <si>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</si>
  <si>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</si>
  <si>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</si>
  <si>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</si>
  <si>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</si>
  <si>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</si>
  <si>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</si>
  <si>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</si>
  <si>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</si>
  <si>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</si>
  <si>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</si>
  <si>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</si>
  <si>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</si>
  <si>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</si>
  <si>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</si>
  <si>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</si>
  <si>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</si>
  <si>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</si>
  <si>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</si>
  <si>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</si>
  <si>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</si>
  <si>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</si>
  <si>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</si>
  <si>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</si>
  <si>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</si>
  <si>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</si>
  <si>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</si>
  <si>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</si>
  <si>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</si>
  <si>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</si>
  <si>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</si>
  <si>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</si>
  <si>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</si>
  <si>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</si>
  <si>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</si>
  <si>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</si>
  <si>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</si>
  <si>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</si>
  <si>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</si>
  <si>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</si>
  <si>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</si>
  <si>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</si>
  <si>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</si>
  <si>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</si>
  <si>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</si>
  <si>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</si>
  <si>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</si>
  <si>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</si>
  <si>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</si>
  <si>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</si>
  <si>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</si>
  <si>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</si>
  <si>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</si>
  <si>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</si>
  <si>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</si>
  <si>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</si>
  <si>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</si>
  <si>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</si>
  <si>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</si>
  <si>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</si>
  <si>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</si>
  <si>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</si>
  <si>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</si>
  <si>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</si>
  <si>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</si>
  <si>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</si>
  <si>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</si>
  <si>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</si>
  <si>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</si>
  <si>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</si>
  <si>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</si>
  <si>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</si>
  <si>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</si>
  <si>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</si>
  <si>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</si>
  <si>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</si>
  <si>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</si>
  <si>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</si>
  <si>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</si>
  <si>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</si>
  <si>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</si>
  <si>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</si>
  <si>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</si>
  <si>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</si>
  <si>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</si>
  <si>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</si>
  <si>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</si>
  <si>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</si>
  <si>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</si>
  <si>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</si>
  <si>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</si>
  <si>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</si>
  <si>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</si>
  <si>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</si>
  <si>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</si>
  <si>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</si>
  <si>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</si>
  <si>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</si>
  <si>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</si>
  <si>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</si>
  <si>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</si>
  <si>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</si>
  <si>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</si>
  <si>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</si>
  <si>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</si>
  <si>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</si>
  <si>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</si>
  <si>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</si>
  <si>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</si>
  <si>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</si>
  <si>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</si>
  <si>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</si>
  <si>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</si>
  <si>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</si>
  <si>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</si>
  <si>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</si>
  <si>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</si>
  <si>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</si>
  <si>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</si>
  <si>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</si>
  <si>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</si>
  <si>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</si>
  <si>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</si>
  <si>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</si>
  <si>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</si>
  <si>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</si>
  <si>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</si>
  <si>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</si>
  <si>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</si>
  <si>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</si>
  <si>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</si>
  <si>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</si>
  <si>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</si>
  <si>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</si>
  <si>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</si>
  <si>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</si>
  <si>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</si>
  <si>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</si>
  <si>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</si>
  <si>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</si>
  <si>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</si>
  <si>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</si>
  <si>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</si>
  <si>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</si>
  <si>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</si>
  <si>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</si>
  <si>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</si>
  <si>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</si>
  <si>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</si>
  <si>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</si>
  <si>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</si>
  <si>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</si>
  <si>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</si>
  <si>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</si>
  <si>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</si>
  <si>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</si>
  <si>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</si>
  <si>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</si>
  <si>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</si>
  <si>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</si>
  <si>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</si>
  <si>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</si>
  <si>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</si>
  <si>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</si>
  <si>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</si>
  <si>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</si>
  <si>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</si>
  <si>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</si>
  <si>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</si>
  <si>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</si>
  <si>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</si>
  <si>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</si>
  <si>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</si>
  <si>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</si>
  <si>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</si>
  <si>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</si>
  <si>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</si>
  <si>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</si>
  <si>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</si>
  <si>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</si>
  <si>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</si>
  <si>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</si>
  <si>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</si>
  <si>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</si>
  <si>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</si>
  <si>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</si>
  <si>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</si>
  <si>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</si>
  <si>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</si>
  <si>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</si>
  <si>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</si>
  <si>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</si>
  <si>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</si>
  <si>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</si>
  <si>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</si>
  <si>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</si>
  <si>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</si>
  <si>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</si>
  <si>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</si>
  <si>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</si>
  <si>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</si>
  <si>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</si>
  <si>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</si>
  <si>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</si>
  <si>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</si>
  <si>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</si>
  <si>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</si>
  <si>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</si>
  <si>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</si>
  <si>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</si>
  <si>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</si>
  <si>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</si>
  <si>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</si>
  <si>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</si>
  <si>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</si>
  <si>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</si>
  <si>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</si>
  <si>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</si>
  <si>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</si>
  <si>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</si>
  <si>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</si>
  <si>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</si>
  <si>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</si>
  <si>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</si>
  <si>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</si>
  <si>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</si>
  <si>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</si>
  <si>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</si>
  <si>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</si>
  <si>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</si>
  <si>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</si>
  <si>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</si>
  <si>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</si>
  <si>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</si>
  <si>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</si>
  <si>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</si>
  <si>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</si>
  <si>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</si>
  <si>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</si>
  <si>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</si>
  <si>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</si>
  <si>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</si>
  <si>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</si>
  <si>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</si>
  <si>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</si>
  <si>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</si>
  <si>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</si>
  <si>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</si>
  <si>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</si>
  <si>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</si>
  <si>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</si>
  <si>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</si>
  <si>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</si>
  <si>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</si>
  <si>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</si>
  <si>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</si>
  <si>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</si>
  <si>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</si>
  <si>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</si>
  <si>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</si>
  <si>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</si>
  <si>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</si>
  <si>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</si>
  <si>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</si>
  <si>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</si>
  <si>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</si>
  <si>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</si>
  <si>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</si>
  <si>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</si>
  <si>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</si>
  <si>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</si>
  <si>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</si>
  <si>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</si>
  <si>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</si>
  <si>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</si>
  <si>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</si>
  <si>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</si>
  <si>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</si>
  <si>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</si>
  <si>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</si>
  <si>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</si>
  <si>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</si>
  <si>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</si>
  <si>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</si>
  <si>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</si>
  <si>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</si>
  <si>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</si>
  <si>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</si>
  <si>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</si>
  <si>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</si>
  <si>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</si>
  <si>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</si>
  <si>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</si>
  <si>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</si>
  <si>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</si>
  <si>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</si>
  <si>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</si>
  <si>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</si>
  <si>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</si>
  <si>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</si>
  <si>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</si>
  <si>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</si>
  <si>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</si>
  <si>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</si>
  <si>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</si>
  <si>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</si>
  <si>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</si>
  <si>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</si>
  <si>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</si>
  <si>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</si>
  <si>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</si>
  <si>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</si>
  <si>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</si>
  <si>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</si>
  <si>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</si>
  <si>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</si>
  <si>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</si>
  <si>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</si>
  <si>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</si>
  <si>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</si>
  <si>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</si>
  <si>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</si>
  <si>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</si>
  <si>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</si>
  <si>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</si>
  <si>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</si>
  <si>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</si>
  <si>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</si>
  <si>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</si>
  <si>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</si>
  <si>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</si>
  <si>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</si>
  <si>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</si>
  <si>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</si>
  <si>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</si>
  <si>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</si>
  <si>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</si>
  <si>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</si>
  <si>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</si>
  <si>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</si>
  <si>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</si>
  <si>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</si>
  <si>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</si>
  <si>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</si>
  <si>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</si>
  <si>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</si>
  <si>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</si>
  <si>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</si>
  <si>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</si>
  <si>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</si>
  <si>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</si>
  <si>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</si>
  <si>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</si>
  <si>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</si>
  <si>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</si>
  <si>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</si>
  <si>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</si>
  <si>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</si>
  <si>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</si>
  <si>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</si>
  <si>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</si>
  <si>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</si>
  <si>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</si>
  <si>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</si>
  <si>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</si>
  <si>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</si>
  <si>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</si>
  <si>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</si>
  <si>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</si>
  <si>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</si>
  <si>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</si>
  <si>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</si>
  <si>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</si>
  <si>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</si>
  <si>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</si>
  <si>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</si>
  <si>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</si>
  <si>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</si>
  <si>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</si>
  <si>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</si>
  <si>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</si>
  <si>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</si>
  <si>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</si>
  <si>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</si>
  <si>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</si>
  <si>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</si>
  <si>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</si>
  <si>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</si>
  <si>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</si>
  <si>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</si>
  <si>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</si>
  <si>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</si>
  <si>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</si>
  <si>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</si>
  <si>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</si>
  <si>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</si>
  <si>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</si>
  <si>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</si>
  <si>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</si>
  <si>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</si>
  <si>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</si>
  <si>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</si>
  <si>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</si>
  <si>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</si>
  <si>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</si>
  <si>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</si>
  <si>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</si>
  <si>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</si>
  <si>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</si>
  <si>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</si>
  <si>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</si>
  <si>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</si>
  <si>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</si>
  <si>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</si>
  <si>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</si>
  <si>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</si>
  <si>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</si>
  <si>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</si>
  <si>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</si>
  <si>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</si>
  <si>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</si>
  <si>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</si>
  <si>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</si>
  <si>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</si>
  <si>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</si>
  <si>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</si>
  <si>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</si>
  <si>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</si>
  <si>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</si>
  <si>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</si>
  <si>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</si>
  <si>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</si>
  <si>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</si>
  <si>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</si>
  <si>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</si>
  <si>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</si>
  <si>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</si>
  <si>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</si>
  <si>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</si>
  <si>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</si>
  <si>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</si>
  <si>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</si>
  <si>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</si>
  <si>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</si>
  <si>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</si>
  <si>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</si>
  <si>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</si>
  <si>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</si>
  <si>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</si>
  <si>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</si>
  <si>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</si>
  <si>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</si>
  <si>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</si>
  <si>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</si>
  <si>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</si>
  <si>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</si>
  <si>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</si>
  <si>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</si>
  <si>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</si>
  <si>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</si>
  <si>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</si>
  <si>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</si>
  <si>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</si>
  <si>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</si>
  <si>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</si>
  <si>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</si>
  <si>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</si>
  <si>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</si>
  <si>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</si>
  <si>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</si>
  <si>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</si>
  <si>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</si>
  <si>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</si>
  <si>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</si>
  <si>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</si>
  <si>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</si>
  <si>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</si>
  <si>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</si>
  <si>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</si>
  <si>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</si>
  <si>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</si>
  <si>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</si>
  <si>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</si>
  <si>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</si>
  <si>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</si>
  <si>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</si>
  <si>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</si>
  <si>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</si>
  <si>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</si>
  <si>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</si>
  <si>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</si>
  <si>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</si>
  <si>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</si>
  <si>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</si>
  <si>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</si>
  <si>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</si>
  <si>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</si>
  <si>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</si>
  <si>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</si>
  <si>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</si>
  <si>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</si>
  <si>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</si>
  <si>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</si>
  <si>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</si>
  <si>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</si>
  <si>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</si>
  <si>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</si>
  <si>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</si>
  <si>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</si>
  <si>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</si>
  <si>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</si>
  <si>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</si>
  <si>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</si>
  <si>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</si>
  <si>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</si>
  <si>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</si>
  <si>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</si>
  <si>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</si>
  <si>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</si>
  <si>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</si>
  <si>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</si>
  <si>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</si>
  <si>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</si>
  <si>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</si>
  <si>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</si>
  <si>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</si>
  <si>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</si>
  <si>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</si>
  <si>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</si>
  <si>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</si>
  <si>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</si>
  <si>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</si>
  <si>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</si>
  <si>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</si>
  <si>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</si>
  <si>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</si>
  <si>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</si>
  <si>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</si>
  <si>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</si>
  <si>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</si>
  <si>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</si>
  <si>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</si>
  <si>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</si>
  <si>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</si>
  <si>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</si>
  <si>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</si>
  <si>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</si>
  <si>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</si>
  <si>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</si>
  <si>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</si>
  <si>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</si>
  <si>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</si>
  <si>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</si>
  <si>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</si>
  <si>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</si>
  <si>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</si>
  <si>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</si>
  <si>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</si>
  <si>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</si>
  <si>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</si>
  <si>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</si>
  <si>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</si>
  <si>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</si>
  <si>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</si>
  <si>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</si>
  <si>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</si>
  <si>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</si>
  <si>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</si>
  <si>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</si>
  <si>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</si>
  <si>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</si>
  <si>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</si>
  <si>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</si>
  <si>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</si>
  <si>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</si>
  <si>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</si>
  <si>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</si>
  <si>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</si>
  <si>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</si>
  <si>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</si>
  <si>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</si>
  <si>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</si>
  <si>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</si>
  <si>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</si>
  <si>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</si>
  <si>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</si>
  <si>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</si>
  <si>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</si>
  <si>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</si>
  <si>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</si>
  <si>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</si>
  <si>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</si>
  <si>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</si>
  <si>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</si>
  <si>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</si>
  <si>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</si>
  <si>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</si>
  <si>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</si>
  <si>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</si>
  <si>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</si>
  <si>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</si>
  <si>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</si>
  <si>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</si>
  <si>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</si>
  <si>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</si>
  <si>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</si>
  <si>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</si>
  <si>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</si>
  <si>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</si>
  <si>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</si>
  <si>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</si>
  <si>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</si>
  <si>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</si>
  <si>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</si>
  <si>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</si>
  <si>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</si>
  <si>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</si>
  <si>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</si>
  <si>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</si>
  <si>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</si>
  <si>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</si>
  <si>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</si>
  <si>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</si>
  <si>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</si>
  <si>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</si>
  <si>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</si>
  <si>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</si>
  <si>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</si>
  <si>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</si>
  <si>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</si>
  <si>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</si>
  <si>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</si>
  <si>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</si>
  <si>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</si>
  <si>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</si>
  <si>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</si>
  <si>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</si>
  <si>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</si>
  <si>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</si>
  <si>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</si>
  <si>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</si>
  <si>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</si>
  <si>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</si>
  <si>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</si>
  <si>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</si>
  <si>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</si>
  <si>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</si>
  <si>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</si>
  <si>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</si>
  <si>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</si>
  <si>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</si>
  <si>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</si>
  <si>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</si>
  <si>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</si>
  <si>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</si>
  <si>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</si>
  <si>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</si>
  <si>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</si>
  <si>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</si>
  <si>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</si>
  <si>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</si>
  <si>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</si>
  <si>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</si>
  <si>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</si>
  <si>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</si>
  <si>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</si>
  <si>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</si>
  <si>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</si>
  <si>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</si>
  <si>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</si>
  <si>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</si>
  <si>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</si>
  <si>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</si>
  <si>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</si>
  <si>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</si>
  <si>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</si>
  <si>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</si>
  <si>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</si>
  <si>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</si>
  <si>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</si>
  <si>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</si>
  <si>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</si>
  <si>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</si>
  <si>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</si>
  <si>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</si>
  <si>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</si>
  <si>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</si>
  <si>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</si>
  <si>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</si>
  <si>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</si>
  <si>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</si>
  <si>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</si>
  <si>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</si>
  <si>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</si>
  <si>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</si>
  <si>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</si>
  <si>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</si>
  <si>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</si>
  <si>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</si>
  <si>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</si>
  <si>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</si>
  <si>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</si>
  <si>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</si>
  <si>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</si>
  <si>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</si>
  <si>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</si>
  <si>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</si>
  <si>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</si>
  <si>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</si>
  <si>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</si>
  <si>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</si>
  <si>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</si>
  <si>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</si>
  <si>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</si>
  <si>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</si>
  <si>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</si>
  <si>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</si>
  <si>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</si>
  <si>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</si>
  <si>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</si>
  <si>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</si>
  <si>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</si>
  <si>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</si>
  <si>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</si>
  <si>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</si>
  <si>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</si>
  <si>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</si>
  <si>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</si>
  <si>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</si>
  <si>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</si>
  <si>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</si>
  <si>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</si>
  <si>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</si>
  <si>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</si>
  <si>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</si>
  <si>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</si>
  <si>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</si>
  <si>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</si>
  <si>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</si>
  <si>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</si>
  <si>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</si>
  <si>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</si>
  <si>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</si>
  <si>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</si>
  <si>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</si>
  <si>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</si>
  <si>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</si>
  <si>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</si>
  <si>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</si>
  <si>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</si>
  <si>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</si>
  <si>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</si>
  <si>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</si>
  <si>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</si>
  <si>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</si>
  <si>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</si>
  <si>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</si>
  <si>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</si>
  <si>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</si>
  <si>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</si>
  <si>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</si>
  <si>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</si>
  <si>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</si>
  <si>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</si>
  <si>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</si>
  <si>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</si>
  <si>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</si>
  <si>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</si>
  <si>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</si>
  <si>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</si>
  <si>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</si>
  <si>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</si>
  <si>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</si>
  <si>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</si>
  <si>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</si>
  <si>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</si>
  <si>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</si>
  <si>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</si>
  <si>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</si>
  <si>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</si>
  <si>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</si>
  <si>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</si>
  <si>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</si>
  <si>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</si>
  <si>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</si>
  <si>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</si>
  <si>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</si>
  <si>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</si>
  <si>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</si>
  <si>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</si>
  <si>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</si>
  <si>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</si>
  <si>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</si>
  <si>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</si>
  <si>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</si>
  <si>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</si>
  <si>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</si>
  <si>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</si>
  <si>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</si>
  <si>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</si>
  <si>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</si>
  <si>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</si>
  <si>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</si>
  <si>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</si>
  <si>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</si>
  <si>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</si>
  <si>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</si>
  <si>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</si>
  <si>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</si>
  <si>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</si>
  <si>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</si>
  <si>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</si>
  <si>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</si>
  <si>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</si>
  <si>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</si>
  <si>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</si>
  <si>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</si>
  <si>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</si>
  <si>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</si>
  <si>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</si>
  <si>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</si>
  <si>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</si>
  <si>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</si>
  <si>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</si>
  <si>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</si>
  <si>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</si>
  <si>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</si>
  <si>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</si>
  <si>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</si>
  <si>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</si>
  <si>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</si>
  <si>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</si>
  <si>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</si>
  <si>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</si>
  <si>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</si>
  <si>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</si>
  <si>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</si>
  <si>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</si>
  <si>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</si>
  <si>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</si>
  <si>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</si>
  <si>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</si>
  <si>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</si>
  <si>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</si>
  <si>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</si>
  <si>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</si>
  <si>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</si>
  <si>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</si>
  <si>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</si>
  <si>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</si>
  <si>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</si>
  <si>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</si>
  <si>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</si>
  <si>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</si>
  <si>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</si>
  <si>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</si>
  <si>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</si>
  <si>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</si>
  <si>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</si>
  <si>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</si>
  <si>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</si>
  <si>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</si>
  <si>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</si>
  <si>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</si>
  <si>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</si>
  <si>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</si>
  <si>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</si>
  <si>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</si>
  <si>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</si>
  <si>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</si>
  <si>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</si>
  <si>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</si>
  <si>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</si>
  <si>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</si>
  <si>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</si>
  <si>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</si>
  <si>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</si>
  <si>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</si>
  <si>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</si>
  <si>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</si>
  <si>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</si>
  <si>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</si>
  <si>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</si>
  <si>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</si>
  <si>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</si>
  <si>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</si>
  <si>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</si>
  <si>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</si>
  <si>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</si>
  <si>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</si>
  <si>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</si>
  <si>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</si>
  <si>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</si>
  <si>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</si>
  <si>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</si>
  <si>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</si>
  <si>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</si>
  <si>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</si>
  <si>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</si>
  <si>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</si>
  <si>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</si>
  <si>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</si>
  <si>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</si>
  <si>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</si>
  <si>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</si>
  <si>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</si>
  <si>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</si>
  <si>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</si>
  <si>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</si>
  <si>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</si>
  <si>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</si>
  <si>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</si>
  <si>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</si>
  <si>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</si>
  <si>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</si>
  <si>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</si>
  <si>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</si>
  <si>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</si>
  <si>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</si>
  <si>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</si>
  <si>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</si>
  <si>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</si>
  <si>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</si>
  <si>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</si>
  <si>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</si>
  <si>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</si>
  <si>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</si>
  <si>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</si>
  <si>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</si>
  <si>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</si>
  <si>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</si>
  <si>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</si>
  <si>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</si>
  <si>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</si>
  <si>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</si>
  <si>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</si>
  <si>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</si>
  <si>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</si>
  <si>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</si>
  <si>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</si>
  <si>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</si>
  <si>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</si>
  <si>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</si>
  <si>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</si>
  <si>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</si>
  <si>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</si>
  <si>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</si>
  <si>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</si>
  <si>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</si>
  <si>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</si>
  <si>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</si>
  <si>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</si>
  <si>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</si>
  <si>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</si>
  <si>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</si>
  <si>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</si>
  <si>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</si>
  <si>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</si>
  <si>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</si>
  <si>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</si>
  <si>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</si>
  <si>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</si>
  <si>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</si>
  <si>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</si>
  <si>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</si>
  <si>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</si>
  <si>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</si>
  <si>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</si>
  <si>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</si>
  <si>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</si>
  <si>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</si>
  <si>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</si>
  <si>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</si>
  <si>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</si>
  <si>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</si>
  <si>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</si>
  <si>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</si>
  <si>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</si>
  <si>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</si>
  <si>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</si>
  <si>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</si>
  <si>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</si>
  <si>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</si>
  <si>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</si>
  <si>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</si>
  <si>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</si>
  <si>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</si>
  <si>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</si>
  <si>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</si>
  <si>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</si>
  <si>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</si>
  <si>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</si>
  <si>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</si>
  <si>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</si>
  <si>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</si>
  <si>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</si>
  <si>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</si>
  <si>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</si>
  <si>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</si>
  <si>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</si>
  <si>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</si>
  <si>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</si>
  <si>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</si>
  <si>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</si>
  <si>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</si>
  <si>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</si>
  <si>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</si>
  <si>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</si>
  <si>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</si>
  <si>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</si>
  <si>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</si>
  <si>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</si>
  <si>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</si>
  <si>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</si>
  <si>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</si>
  <si>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</si>
  <si>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</si>
  <si>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</si>
  <si>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</si>
  <si>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</si>
  <si>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</si>
  <si>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</si>
  <si>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</si>
  <si>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</si>
  <si>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</si>
  <si>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</si>
  <si>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</si>
  <si>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</si>
  <si>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</si>
  <si>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</si>
  <si>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</si>
  <si>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</si>
  <si>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</si>
  <si>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</si>
  <si>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</si>
  <si>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</si>
  <si>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</si>
  <si>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</si>
  <si>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</si>
  <si>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</si>
  <si>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</si>
  <si>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</si>
  <si>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</si>
  <si>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</si>
  <si>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</si>
  <si>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</si>
  <si>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</si>
  <si>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</si>
  <si>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</si>
  <si>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</si>
  <si>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</si>
  <si>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</si>
  <si>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</si>
  <si>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</si>
  <si>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</si>
  <si>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</si>
  <si>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</si>
  <si>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</si>
  <si>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</si>
  <si>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</si>
  <si>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</si>
  <si>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</si>
  <si>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</si>
  <si>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</si>
  <si>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</si>
  <si>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</si>
  <si>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</si>
  <si>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</si>
  <si>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</si>
  <si>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</si>
  <si>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</si>
  <si>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</si>
  <si>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</si>
  <si>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</si>
  <si>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</si>
  <si>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</si>
  <si>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</si>
  <si>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</si>
  <si>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</si>
  <si>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</si>
  <si>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</si>
  <si>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</si>
  <si>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</si>
  <si>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</si>
  <si>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</si>
  <si>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</si>
  <si>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</si>
  <si>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</si>
  <si>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</si>
  <si>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</si>
  <si>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</si>
  <si>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</si>
  <si>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</si>
  <si>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</si>
  <si>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</si>
  <si>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</si>
  <si>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</si>
  <si>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</si>
  <si>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</si>
  <si>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</si>
  <si>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</si>
  <si>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</si>
  <si>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</si>
  <si>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</si>
  <si>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</si>
  <si>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</si>
  <si>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</si>
  <si>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</si>
  <si>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</si>
  <si>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</si>
  <si>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</si>
  <si>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</si>
  <si>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</si>
  <si>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</si>
  <si>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</si>
  <si>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</si>
  <si>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</si>
  <si>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</si>
  <si>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</si>
  <si>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</si>
  <si>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</si>
  <si>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</si>
  <si>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</si>
  <si>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</si>
  <si>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</si>
  <si>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</si>
  <si>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</si>
  <si>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</si>
  <si>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</si>
  <si>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</si>
  <si>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</si>
  <si>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</si>
  <si>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</si>
  <si>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</si>
  <si>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</si>
  <si>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</si>
  <si>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</si>
  <si>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</si>
  <si>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</si>
  <si>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</si>
  <si>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</si>
  <si>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</si>
  <si>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</si>
  <si>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</si>
  <si>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</si>
  <si>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</si>
  <si>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</si>
  <si>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</si>
  <si>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</si>
  <si>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</si>
  <si>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</si>
  <si>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</si>
  <si>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</si>
  <si>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</si>
  <si>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</si>
  <si>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</si>
  <si>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</si>
  <si>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</si>
  <si>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</si>
  <si>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</si>
  <si>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</si>
  <si>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</si>
  <si>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</si>
  <si>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</si>
  <si>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</si>
  <si>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</si>
  <si>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</si>
  <si>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</si>
  <si>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</si>
  <si>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</si>
  <si>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</si>
  <si>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</si>
  <si>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</si>
  <si>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</si>
  <si>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</si>
  <si>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</si>
  <si>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</si>
  <si>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</si>
  <si>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</si>
  <si>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</si>
  <si>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</si>
  <si>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</si>
  <si>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</si>
  <si>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</si>
  <si>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</si>
  <si>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</si>
  <si>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</si>
  <si>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</si>
  <si>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</si>
  <si>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</si>
  <si>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</si>
  <si>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</si>
  <si>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</si>
  <si>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</si>
  <si>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</si>
  <si>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</si>
  <si>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</si>
  <si>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</si>
  <si>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</si>
  <si>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</si>
  <si>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</si>
  <si>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</si>
  <si>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</si>
  <si>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</si>
  <si>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</si>
  <si>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</si>
  <si>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</si>
  <si>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</si>
  <si>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</si>
  <si>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</si>
  <si>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</si>
  <si>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</si>
  <si>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</si>
  <si>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</si>
  <si>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</si>
  <si>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</si>
  <si>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</si>
  <si>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</si>
  <si>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</si>
  <si>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</si>
  <si>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</si>
  <si>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</si>
  <si>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</si>
  <si>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</si>
  <si>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</si>
  <si>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</si>
  <si>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</si>
  <si>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</si>
  <si>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</si>
  <si>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</si>
  <si>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</si>
  <si>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</si>
  <si>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</si>
  <si>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</si>
  <si>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</si>
  <si>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</si>
  <si>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</si>
  <si>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</si>
  <si>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</si>
  <si>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</si>
  <si>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</si>
  <si>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</si>
  <si>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</si>
  <si>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</si>
  <si>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</si>
  <si>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</si>
  <si>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</si>
  <si>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</si>
  <si>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</si>
  <si>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</si>
  <si>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</si>
  <si>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</si>
  <si>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</si>
  <si>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</si>
  <si>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</si>
  <si>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</si>
  <si>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</si>
  <si>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</si>
  <si>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</si>
  <si>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</si>
  <si>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</si>
  <si>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</si>
  <si>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</si>
  <si>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</si>
  <si>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</si>
  <si>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</si>
  <si>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</si>
  <si>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</si>
  <si>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</si>
  <si>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</si>
  <si>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</si>
  <si>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</si>
  <si>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</si>
  <si>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</si>
  <si>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</si>
  <si>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</si>
  <si>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</si>
  <si>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</si>
  <si>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</si>
  <si>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</si>
  <si>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</si>
  <si>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</si>
  <si>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</si>
  <si>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</si>
  <si>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</si>
  <si>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</si>
  <si>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</si>
  <si>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</si>
  <si>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</si>
  <si>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</si>
  <si>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</si>
  <si>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</si>
  <si>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</si>
  <si>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</si>
  <si>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</si>
  <si>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</si>
  <si>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</si>
  <si>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</si>
  <si>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</si>
  <si>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</si>
  <si>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</si>
  <si>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</si>
  <si>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</si>
  <si>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</si>
  <si>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</si>
  <si>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</si>
  <si>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</si>
  <si>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</si>
  <si>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</si>
  <si>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</si>
  <si>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</si>
  <si>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</si>
  <si>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</si>
  <si>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</si>
  <si>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</si>
  <si>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</si>
  <si>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</si>
  <si>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</si>
  <si>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</si>
  <si>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</si>
  <si>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</si>
  <si>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</si>
  <si>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</si>
  <si>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</si>
  <si>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</si>
  <si>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</si>
  <si>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</si>
  <si>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</si>
  <si>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</si>
  <si>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</si>
  <si>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</si>
  <si>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</si>
  <si>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</si>
  <si>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</si>
  <si>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</si>
  <si>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</si>
  <si>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</si>
  <si>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</si>
  <si>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</si>
  <si>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</si>
  <si>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</si>
  <si>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</si>
  <si>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</si>
  <si>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</si>
  <si>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</si>
  <si>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</si>
  <si>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</si>
  <si>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</si>
  <si>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</si>
  <si>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</si>
  <si>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</si>
  <si>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</si>
  <si>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</si>
  <si>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</si>
  <si>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</si>
  <si>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</si>
  <si>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</si>
  <si>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</si>
  <si>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</si>
  <si>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</si>
  <si>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</si>
  <si>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</si>
  <si>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</si>
  <si>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</si>
  <si>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</si>
  <si>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</si>
  <si>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</si>
  <si>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</si>
  <si>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</si>
  <si>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</si>
  <si>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</si>
  <si>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</si>
  <si>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</si>
  <si>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</si>
  <si>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</si>
  <si>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</si>
  <si>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</si>
  <si>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</si>
  <si>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</si>
  <si>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</si>
  <si>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</si>
  <si>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</si>
  <si>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</si>
  <si>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</si>
  <si>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</si>
  <si>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</si>
  <si>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</si>
  <si>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</si>
  <si>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</si>
  <si>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</si>
  <si>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</si>
  <si>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</si>
  <si>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</si>
  <si>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</si>
  <si>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</si>
  <si>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</si>
  <si>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</si>
  <si>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</si>
  <si>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</si>
  <si>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</si>
  <si>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</si>
  <si>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</si>
  <si>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</si>
  <si>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</si>
  <si>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</si>
  <si>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</si>
  <si>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</si>
  <si>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</si>
  <si>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</si>
  <si>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</si>
  <si>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</si>
  <si>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</si>
  <si>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</si>
  <si>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</si>
  <si>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</si>
  <si>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</si>
  <si>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</si>
  <si>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</si>
  <si>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</si>
  <si>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</si>
  <si>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</si>
  <si>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</si>
  <si>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</si>
  <si>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</si>
  <si>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</si>
  <si>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</si>
  <si>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</si>
  <si>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</si>
  <si>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</si>
  <si>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</si>
  <si>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</si>
  <si>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</si>
  <si>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</si>
  <si>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</si>
  <si>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</si>
  <si>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</si>
  <si>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</si>
  <si>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</si>
  <si>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</si>
  <si>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</si>
  <si>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</si>
  <si>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</si>
  <si>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</si>
  <si>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</si>
  <si>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</si>
  <si>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</si>
  <si>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</si>
  <si>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</si>
  <si>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</si>
  <si>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</si>
  <si>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</si>
  <si>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</si>
  <si>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</si>
  <si>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</si>
  <si>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</si>
  <si>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</si>
  <si>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</si>
  <si>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</si>
  <si>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</si>
  <si>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</si>
  <si>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</si>
  <si>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</si>
  <si>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</si>
  <si>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</si>
  <si>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</si>
  <si>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</si>
  <si>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</si>
  <si>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</si>
  <si>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</si>
  <si>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</si>
  <si>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</si>
  <si>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</si>
  <si>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</si>
  <si>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</si>
  <si>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</si>
  <si>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</si>
  <si>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</si>
  <si>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</si>
  <si>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</si>
  <si>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</si>
  <si>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</si>
  <si>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</si>
  <si>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</si>
  <si>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</si>
  <si>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</si>
  <si>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</si>
  <si>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</si>
  <si>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</si>
  <si>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</si>
  <si>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</si>
  <si>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</si>
  <si>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</si>
  <si>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</si>
  <si>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</si>
  <si>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</si>
  <si>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</si>
  <si>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</si>
  <si>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</si>
  <si>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</si>
  <si>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</si>
  <si>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</si>
  <si>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</si>
  <si>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</si>
  <si>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</si>
  <si>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</si>
  <si>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</si>
  <si>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</si>
  <si>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</si>
  <si>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</si>
  <si>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</si>
  <si>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</si>
  <si>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</si>
  <si>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</si>
  <si>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</si>
  <si>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</si>
  <si>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</si>
  <si>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</si>
  <si>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</si>
  <si>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</si>
  <si>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</si>
  <si>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</si>
  <si>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</si>
  <si>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</si>
  <si>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</si>
  <si>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</si>
  <si>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</si>
  <si>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</si>
  <si>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</si>
  <si>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</si>
  <si>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</si>
  <si>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</si>
  <si>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</si>
  <si>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</si>
  <si>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</si>
  <si>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</si>
  <si>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</si>
  <si>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</si>
  <si>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</si>
  <si>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</si>
  <si>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</si>
  <si>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</si>
  <si>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</si>
  <si>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</si>
  <si>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</si>
  <si>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</si>
  <si>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</si>
  <si>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</si>
  <si>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</si>
  <si>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</si>
  <si>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</si>
  <si>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</si>
  <si>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</si>
  <si>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</si>
  <si>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</si>
  <si>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</si>
  <si>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</si>
  <si>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</si>
  <si>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</si>
  <si>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</si>
  <si>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</si>
  <si>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</si>
  <si>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</si>
  <si>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</si>
  <si>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</si>
  <si>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</si>
  <si>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</si>
  <si>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</si>
  <si>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</si>
  <si>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</si>
  <si>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</si>
  <si>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</si>
  <si>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</si>
  <si>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</si>
  <si>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</si>
  <si>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</si>
  <si>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</si>
  <si>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</si>
  <si>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</si>
  <si>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</si>
  <si>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</si>
  <si>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</si>
  <si>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</si>
  <si>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</si>
  <si>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</si>
  <si>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</si>
  <si>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</si>
  <si>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</si>
  <si>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</si>
  <si>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</si>
  <si>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</si>
  <si>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</si>
  <si>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</si>
  <si>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</si>
  <si>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</si>
  <si>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</si>
  <si>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</si>
  <si>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</si>
  <si>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</si>
  <si>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</si>
  <si>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</si>
  <si>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</si>
  <si>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</si>
  <si>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</si>
  <si>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</si>
  <si>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</si>
  <si>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</si>
  <si>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</si>
  <si>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</si>
  <si>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</si>
  <si>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</si>
  <si>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</si>
  <si>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</si>
  <si>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</si>
  <si>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</si>
  <si>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</si>
  <si>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</si>
  <si>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</si>
  <si>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</si>
  <si>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</si>
  <si>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</si>
  <si>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</si>
  <si>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</si>
  <si>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</si>
  <si>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</si>
  <si>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</si>
  <si>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</si>
  <si>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</si>
  <si>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</si>
  <si>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</si>
  <si>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</si>
  <si>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</si>
  <si>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</si>
  <si>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</si>
  <si>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</si>
  <si>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</si>
  <si>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</si>
  <si>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</si>
  <si>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</si>
  <si>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</si>
  <si>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</si>
  <si>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</si>
  <si>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</si>
  <si>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</si>
  <si>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</si>
  <si>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</si>
  <si>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</si>
  <si>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</si>
  <si>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</si>
  <si>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</si>
  <si>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</si>
  <si>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</si>
  <si>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</si>
  <si>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</si>
  <si>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</si>
  <si>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</si>
  <si>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</si>
  <si>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</si>
  <si>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</si>
  <si>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</si>
  <si>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</si>
  <si>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</si>
  <si>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</si>
  <si>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</si>
  <si>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</si>
  <si>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</si>
  <si>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</si>
  <si>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</si>
  <si>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</si>
  <si>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</si>
  <si>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</si>
  <si>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</si>
  <si>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</si>
  <si>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</si>
  <si>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</si>
  <si>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</si>
  <si>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</si>
  <si>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</si>
  <si>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</si>
  <si>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</si>
  <si>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</si>
  <si>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</si>
  <si>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</si>
  <si>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</si>
  <si>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</si>
  <si>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</si>
  <si>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</si>
  <si>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</si>
  <si>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</si>
  <si>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</si>
  <si>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</si>
  <si>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</si>
  <si>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</si>
  <si>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</si>
  <si>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</si>
  <si>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</si>
  <si>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</si>
  <si>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</si>
  <si>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</si>
  <si>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</si>
  <si>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</si>
  <si>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</si>
  <si>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</si>
  <si>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</si>
  <si>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</si>
  <si>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</si>
  <si>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</si>
  <si>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</si>
  <si>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</si>
  <si>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</si>
  <si>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</si>
  <si>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</si>
  <si>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</si>
  <si>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</si>
  <si>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</si>
  <si>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</si>
  <si>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</si>
  <si>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</si>
  <si>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</si>
  <si>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</si>
  <si>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</si>
  <si>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</si>
  <si>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</si>
  <si>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</si>
  <si>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</si>
  <si>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</si>
  <si>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</si>
  <si>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</si>
  <si>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</si>
  <si>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</si>
  <si>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</si>
  <si>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</si>
  <si>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</si>
  <si>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</si>
  <si>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</si>
  <si>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</si>
  <si>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</si>
  <si>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</si>
  <si>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</si>
  <si>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</si>
  <si>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</si>
  <si>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</si>
  <si>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</si>
  <si>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</si>
  <si>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</si>
  <si>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</si>
  <si>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</si>
  <si>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</si>
  <si>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</si>
  <si>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</si>
  <si>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</si>
  <si>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</si>
  <si>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</si>
  <si>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</si>
  <si>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</si>
  <si>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</si>
  <si>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</si>
  <si>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</si>
  <si>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</si>
  <si>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</si>
  <si>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</si>
  <si>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</si>
  <si>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</si>
  <si>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</si>
  <si>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</si>
  <si>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</si>
  <si>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</si>
  <si>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</si>
  <si>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</si>
  <si>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</si>
  <si>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</si>
  <si>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</si>
  <si>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</si>
  <si>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</si>
  <si>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</si>
  <si>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</si>
  <si>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</si>
  <si>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</si>
  <si>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</si>
  <si>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</si>
  <si>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</si>
  <si>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</si>
  <si>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</si>
  <si>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</si>
  <si>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</si>
  <si>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</si>
  <si>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</si>
  <si>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</si>
  <si>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</si>
  <si>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</si>
  <si>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</si>
  <si>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</si>
  <si>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</si>
  <si>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</si>
  <si>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</si>
  <si>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</si>
  <si>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</si>
  <si>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</si>
  <si>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</si>
  <si>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</si>
  <si>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</si>
  <si>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</si>
  <si>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</si>
  <si>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</si>
  <si>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</si>
  <si>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</si>
  <si>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</si>
  <si>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</si>
  <si>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</si>
  <si>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</si>
  <si>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</si>
  <si>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</si>
  <si>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</si>
  <si>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</si>
  <si>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</si>
  <si>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</si>
  <si>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</si>
  <si>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</si>
  <si>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</si>
  <si>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</si>
  <si>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</si>
  <si>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</si>
  <si>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</si>
  <si>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</si>
  <si>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</si>
  <si>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</si>
  <si>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</si>
  <si>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</si>
  <si>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</si>
  <si>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</si>
  <si>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</si>
  <si>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</si>
  <si>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</si>
  <si>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</si>
  <si>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</si>
  <si>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</si>
  <si>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</si>
  <si>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</si>
  <si>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</si>
  <si>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</si>
  <si>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</si>
  <si>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</si>
  <si>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</si>
  <si>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</si>
  <si>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</si>
  <si>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</si>
  <si>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</si>
  <si>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</si>
  <si>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</si>
  <si>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</si>
  <si>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</si>
  <si>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</si>
  <si>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</si>
  <si>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</si>
  <si>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</si>
  <si>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</si>
  <si>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</si>
  <si>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</si>
  <si>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</si>
  <si>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</si>
  <si>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</si>
  <si>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</si>
  <si>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</si>
  <si>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</si>
  <si>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</si>
  <si>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</si>
  <si>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</si>
  <si>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</si>
  <si>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</si>
  <si>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</si>
  <si>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</si>
  <si>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</si>
  <si>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</si>
  <si>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</si>
  <si>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</si>
  <si>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</si>
  <si>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</si>
  <si>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</si>
  <si>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</si>
  <si>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</si>
  <si>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</si>
  <si>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</si>
  <si>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</si>
  <si>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</si>
  <si>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</si>
  <si>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</si>
  <si>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</si>
  <si>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</si>
  <si>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</si>
  <si>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</si>
  <si>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</si>
  <si>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</si>
  <si>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</si>
  <si>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</si>
  <si>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</si>
  <si>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</si>
  <si>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</si>
  <si>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</si>
  <si>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</si>
  <si>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</si>
  <si>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</si>
  <si>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</si>
  <si>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</si>
  <si>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</si>
  <si>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</si>
  <si>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</si>
  <si>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</si>
  <si>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</si>
  <si>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</si>
  <si>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</si>
  <si>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</si>
  <si>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</si>
  <si>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</si>
  <si>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</si>
  <si>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</si>
  <si>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</si>
  <si>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</si>
  <si>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</si>
  <si>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</si>
  <si>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</si>
  <si>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</si>
  <si>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</si>
  <si>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</si>
  <si>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</si>
  <si>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</si>
  <si>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</si>
  <si>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</si>
  <si>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</si>
  <si>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</si>
  <si>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</si>
  <si>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</si>
  <si>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</si>
  <si>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</si>
  <si>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</si>
  <si>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</si>
  <si>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</si>
  <si>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</si>
  <si>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</si>
  <si>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</si>
  <si>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</si>
  <si>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</si>
  <si>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</si>
  <si>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</si>
  <si>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</si>
  <si>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</si>
  <si>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</si>
  <si>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</si>
  <si>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</si>
  <si>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</si>
  <si>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</si>
  <si>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</si>
  <si>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</si>
  <si>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</si>
  <si>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</si>
  <si>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</si>
  <si>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</si>
  <si>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</si>
  <si>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</si>
  <si>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</si>
  <si>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</si>
  <si>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</si>
  <si>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</si>
  <si>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</si>
  <si>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</si>
  <si>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</si>
  <si>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</si>
  <si>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</si>
  <si>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</si>
  <si>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</si>
  <si>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</si>
  <si>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</si>
  <si>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</si>
  <si>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</si>
  <si>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</si>
  <si>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</si>
  <si>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</si>
  <si>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</si>
  <si>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</si>
  <si>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</si>
  <si>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</si>
  <si>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</si>
  <si>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</si>
  <si>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</si>
  <si>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</si>
  <si>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</si>
  <si>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</si>
  <si>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</si>
  <si>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</si>
  <si>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</si>
  <si>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</si>
  <si>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</si>
  <si>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</si>
  <si>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</si>
  <si>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</si>
  <si>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</si>
  <si>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</si>
  <si>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</si>
  <si>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</si>
  <si>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</si>
  <si>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</si>
  <si>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</si>
  <si>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</si>
  <si>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</si>
  <si>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</si>
  <si>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</si>
  <si>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</si>
  <si>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</si>
  <si>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</si>
  <si>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</si>
  <si>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</si>
  <si>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</si>
  <si>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</si>
  <si>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</si>
  <si>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</si>
  <si>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</si>
  <si>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</si>
  <si>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</si>
  <si>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</si>
  <si>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</si>
  <si>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</si>
  <si>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</si>
  <si>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</si>
  <si>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</si>
  <si>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</si>
  <si>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</si>
  <si>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</si>
  <si>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</si>
  <si>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</si>
  <si>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</si>
  <si>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</si>
  <si>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</si>
  <si>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</si>
  <si>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</si>
  <si>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</si>
  <si>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</si>
  <si>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</si>
  <si>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</si>
  <si>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</si>
  <si>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</si>
  <si>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</si>
  <si>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</si>
  <si>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</si>
  <si>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</si>
  <si>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</si>
  <si>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</si>
  <si>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</si>
  <si>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</si>
  <si>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</si>
  <si>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</si>
  <si>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</si>
  <si>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</si>
  <si>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</si>
  <si>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</si>
  <si>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</si>
  <si>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</si>
  <si>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</si>
  <si>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</si>
  <si>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</si>
  <si>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</si>
  <si>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</si>
  <si>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</si>
  <si>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</si>
  <si>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</si>
  <si>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</si>
  <si>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</si>
  <si>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</si>
  <si>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</si>
  <si>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</si>
  <si>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</si>
  <si>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</si>
  <si>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</si>
  <si>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</si>
  <si>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</si>
  <si>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</si>
  <si>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</si>
  <si>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</si>
  <si>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</si>
  <si>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</si>
  <si>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</si>
  <si>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</si>
  <si>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</si>
  <si>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</si>
  <si>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</si>
  <si>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</si>
  <si>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</si>
  <si>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</si>
  <si>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</si>
  <si>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</si>
  <si>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</si>
  <si>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</si>
  <si>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</si>
  <si>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</si>
  <si>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</si>
  <si>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</si>
  <si>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</si>
  <si>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</si>
  <si>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</si>
  <si>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</si>
  <si>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</si>
  <si>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</si>
  <si>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</si>
  <si>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</si>
  <si>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</si>
  <si>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</si>
  <si>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</si>
  <si>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</si>
  <si>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</si>
  <si>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</si>
  <si>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</si>
  <si>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</si>
  <si>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</si>
  <si>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</si>
  <si>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</si>
  <si>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</si>
  <si>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</si>
  <si>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</si>
  <si>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</si>
  <si>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</si>
  <si>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</si>
  <si>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</si>
  <si>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</si>
  <si>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</si>
  <si>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</si>
  <si>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</si>
  <si>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</si>
  <si>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</si>
  <si>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</si>
  <si>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</si>
  <si>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</si>
  <si>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</si>
  <si>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</si>
  <si>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</si>
  <si>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</si>
  <si>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</si>
  <si>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</si>
  <si>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</si>
  <si>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</si>
  <si>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</si>
  <si>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</si>
  <si>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</si>
  <si>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</si>
  <si>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</si>
  <si>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</si>
  <si>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</si>
  <si>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</si>
  <si>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</si>
  <si>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</si>
  <si>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</si>
  <si>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</si>
  <si>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</si>
  <si>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</si>
  <si>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</si>
  <si>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</si>
  <si>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</si>
  <si>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</si>
  <si>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</si>
  <si>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</si>
  <si>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</si>
  <si>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</si>
  <si>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</si>
  <si>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</si>
  <si>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</si>
  <si>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</si>
  <si>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</si>
  <si>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</si>
  <si>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</si>
  <si>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</si>
  <si>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</si>
  <si>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</si>
  <si>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</si>
  <si>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</si>
  <si>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</si>
  <si>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</si>
  <si>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</si>
  <si>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</si>
  <si>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</si>
  <si>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</si>
  <si>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</si>
  <si>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</si>
  <si>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</si>
  <si>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</si>
  <si>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</si>
  <si>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</si>
  <si>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</si>
  <si>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</si>
  <si>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</si>
  <si>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</si>
  <si>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</si>
  <si>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</si>
  <si>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</si>
  <si>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</si>
  <si>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</si>
  <si>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</si>
  <si>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</si>
  <si>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</si>
  <si>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</si>
  <si>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</si>
  <si>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</si>
  <si>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</si>
  <si>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</si>
  <si>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</si>
  <si>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</si>
  <si>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</si>
  <si>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</si>
  <si>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</si>
  <si>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</si>
  <si>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</si>
  <si>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</si>
  <si>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</si>
  <si>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</si>
  <si>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</si>
  <si>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</si>
  <si>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</si>
  <si>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</si>
  <si>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</si>
  <si>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</si>
  <si>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</si>
  <si>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</si>
  <si>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</si>
  <si>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</si>
  <si>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</si>
  <si>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</si>
  <si>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</si>
  <si>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</si>
  <si>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</si>
  <si>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</si>
  <si>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</si>
  <si>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</si>
  <si>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</si>
  <si>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</si>
  <si>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</si>
  <si>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</si>
  <si>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</si>
  <si>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</si>
  <si>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</si>
  <si>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</si>
  <si>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</si>
  <si>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</si>
  <si>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</si>
  <si>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</si>
  <si>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</si>
  <si>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</si>
  <si>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</si>
  <si>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</si>
  <si>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</si>
  <si>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</si>
  <si>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</si>
  <si>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</si>
  <si>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</si>
  <si>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</si>
  <si>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</si>
  <si>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</si>
  <si>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</si>
  <si>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</si>
  <si>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</si>
  <si>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</si>
  <si>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</si>
  <si>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</si>
  <si>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</si>
  <si>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</si>
  <si>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</si>
  <si>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</si>
  <si>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</si>
  <si>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</si>
  <si>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</si>
  <si>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</si>
  <si>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</si>
  <si>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</si>
  <si>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</si>
  <si>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</si>
  <si>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</si>
  <si>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</si>
  <si>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</si>
  <si>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</si>
  <si>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</si>
  <si>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</si>
  <si>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</si>
  <si>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</si>
  <si>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</si>
  <si>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</si>
  <si>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</si>
  <si>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</si>
  <si>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</si>
  <si>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</si>
  <si>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</si>
  <si>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</si>
  <si>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</si>
  <si>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</si>
  <si>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</si>
  <si>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</si>
  <si>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</si>
  <si>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</si>
  <si>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</si>
  <si>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</si>
  <si>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</si>
  <si>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</si>
  <si>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</si>
  <si>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</si>
  <si>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</si>
  <si>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</si>
  <si>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</si>
  <si>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</si>
  <si>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</si>
  <si>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</si>
  <si>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</si>
  <si>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</si>
  <si>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</si>
  <si>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</si>
  <si>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</si>
  <si>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</si>
  <si>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</si>
  <si>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</si>
  <si>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</si>
  <si>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</si>
  <si>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</si>
  <si>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</si>
  <si>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</si>
  <si>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</si>
  <si>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</si>
  <si>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</si>
  <si>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</si>
  <si>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</si>
  <si>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</si>
  <si>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</si>
  <si>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</si>
  <si>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</si>
  <si>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</si>
  <si>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</si>
  <si>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</si>
  <si>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</si>
  <si>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</si>
  <si>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</si>
  <si>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</si>
  <si>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</si>
  <si>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</si>
  <si>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</si>
  <si>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</si>
  <si>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</si>
  <si>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</si>
  <si>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</si>
  <si>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</si>
  <si>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</si>
  <si>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</si>
  <si>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</si>
  <si>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</si>
  <si>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</si>
  <si>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</si>
  <si>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</si>
  <si>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</si>
  <si>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</si>
  <si>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</si>
  <si>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</si>
  <si>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</si>
  <si>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</si>
  <si>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</si>
  <si>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</si>
  <si>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</si>
  <si>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</si>
  <si>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</si>
  <si>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</si>
  <si>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</si>
  <si>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</si>
  <si>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</si>
  <si>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</si>
  <si>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</si>
  <si>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</si>
  <si>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</si>
  <si>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</si>
  <si>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</si>
  <si>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</si>
  <si>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</si>
  <si>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</si>
  <si>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</si>
  <si>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</si>
  <si>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</si>
  <si>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</si>
  <si>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</si>
  <si>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</si>
  <si>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</si>
  <si>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</si>
  <si>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</si>
  <si>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</si>
  <si>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</si>
  <si>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</si>
  <si>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</si>
  <si>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</si>
  <si>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</si>
  <si>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</si>
  <si>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</si>
  <si>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</si>
  <si>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</si>
  <si>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</si>
  <si>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</si>
  <si>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</si>
  <si>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</si>
  <si>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</si>
  <si>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</si>
  <si>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</si>
  <si>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</si>
  <si>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</si>
  <si>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</si>
  <si>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</si>
  <si>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</si>
  <si>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</si>
  <si>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</si>
  <si>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</si>
  <si>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</si>
  <si>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</si>
  <si>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</si>
  <si>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</si>
  <si>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</si>
  <si>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</si>
  <si>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</si>
  <si>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</si>
  <si>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</si>
  <si>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</si>
  <si>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</si>
  <si>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</si>
  <si>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</si>
  <si>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</si>
  <si>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</si>
  <si>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</si>
  <si>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</si>
  <si>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</si>
  <si>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</si>
  <si>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</si>
  <si>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</si>
  <si>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</si>
  <si>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</si>
  <si>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</si>
  <si>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</si>
  <si>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</si>
  <si>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</si>
  <si>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</si>
  <si>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</si>
  <si>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</si>
  <si>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</si>
  <si>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</si>
  <si>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</si>
  <si>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</si>
  <si>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</si>
  <si>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</si>
  <si>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</si>
  <si>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</si>
  <si>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</si>
  <si>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</si>
  <si>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</si>
  <si>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</si>
  <si>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</si>
  <si>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</si>
  <si>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</si>
  <si>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</si>
  <si>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</si>
  <si>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</si>
  <si>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</si>
  <si>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</si>
  <si>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</si>
  <si>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</si>
  <si>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</si>
  <si>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</si>
  <si>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</si>
  <si>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</si>
  <si>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</si>
  <si>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</si>
  <si>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</si>
  <si>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</si>
  <si>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</si>
  <si>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</si>
  <si>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</si>
  <si>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</si>
  <si>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</si>
  <si>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</si>
  <si>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</si>
  <si>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</si>
  <si>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</si>
  <si>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</si>
  <si>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</si>
  <si>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</si>
  <si>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</si>
  <si>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</si>
  <si>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</si>
  <si>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</si>
  <si>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</si>
  <si>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</si>
  <si>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</si>
  <si>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</si>
  <si>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</si>
  <si>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</si>
  <si>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</si>
  <si>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</si>
  <si>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</si>
  <si>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</si>
  <si>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</si>
  <si>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</si>
  <si>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</si>
  <si>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</si>
  <si>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</si>
  <si>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</si>
  <si>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</si>
  <si>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</si>
  <si>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</si>
  <si>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</si>
  <si>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</si>
  <si>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</si>
  <si>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</si>
  <si>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</si>
  <si>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</si>
  <si>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</si>
  <si>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</si>
  <si>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</si>
  <si>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</si>
  <si>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</si>
  <si>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</si>
  <si>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</si>
  <si>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</si>
  <si>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</si>
  <si>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</si>
  <si>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</si>
  <si>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</si>
  <si>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</si>
  <si>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</si>
  <si>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</si>
  <si>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</si>
  <si>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</si>
  <si>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</si>
  <si>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</si>
  <si>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</si>
  <si>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</si>
  <si>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</si>
  <si>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</si>
  <si>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</si>
  <si>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</si>
  <si>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</si>
  <si>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</si>
  <si>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</si>
  <si>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</si>
  <si>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</si>
  <si>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</si>
  <si>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</si>
  <si>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</si>
  <si>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</si>
  <si>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</si>
  <si>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</si>
  <si>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</si>
  <si>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</si>
  <si>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</si>
  <si>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</si>
  <si>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</si>
  <si>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</si>
  <si>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</si>
  <si>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</si>
  <si>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</si>
  <si>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</si>
  <si>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</si>
  <si>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</si>
  <si>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</si>
  <si>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</si>
  <si>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</si>
  <si>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</si>
  <si>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</si>
  <si>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</si>
  <si>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</si>
  <si>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</si>
  <si>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</si>
  <si>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</si>
  <si>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</si>
  <si>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</si>
  <si>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</si>
  <si>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</si>
  <si>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</si>
  <si>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</si>
  <si>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</si>
  <si>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</si>
  <si>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</si>
  <si>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</si>
  <si>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</si>
  <si>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</si>
  <si>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</si>
  <si>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</si>
  <si>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</si>
  <si>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</si>
  <si>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</si>
  <si>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</si>
  <si>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</si>
  <si>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</si>
  <si>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</si>
  <si>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</si>
  <si>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</si>
  <si>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</si>
  <si>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</si>
  <si>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</si>
  <si>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</si>
  <si>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</si>
  <si>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</si>
  <si>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</si>
  <si>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</si>
  <si>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</si>
  <si>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</si>
  <si>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</si>
  <si>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</si>
  <si>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</si>
  <si>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</si>
  <si>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</si>
  <si>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</si>
  <si>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</si>
  <si>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</si>
  <si>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</si>
  <si>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</si>
  <si>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</si>
  <si>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</si>
  <si>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</si>
  <si>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</si>
  <si>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</si>
  <si>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</si>
  <si>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</si>
  <si>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</si>
  <si>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</si>
  <si>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</si>
  <si>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</si>
  <si>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</si>
  <si>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</si>
  <si>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</si>
  <si>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</si>
  <si>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</si>
  <si>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</si>
  <si>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</si>
  <si>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</si>
  <si>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</si>
  <si>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</si>
  <si>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</si>
  <si>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</si>
  <si>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</si>
  <si>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</si>
  <si>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</si>
  <si>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</si>
  <si>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</si>
  <si>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</si>
  <si>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</si>
  <si>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</si>
  <si>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</si>
  <si>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</si>
  <si>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</si>
  <si>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</si>
  <si>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</si>
  <si>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</si>
  <si>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</si>
  <si>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</si>
  <si>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</si>
  <si>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</si>
  <si>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</si>
  <si>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</si>
  <si>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</si>
  <si>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</si>
  <si>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</si>
  <si>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</si>
  <si>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</si>
  <si>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</si>
  <si>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</si>
  <si>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</si>
  <si>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</si>
  <si>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</si>
  <si>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</si>
  <si>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</si>
  <si>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</si>
  <si>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</si>
  <si>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</si>
  <si>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</si>
  <si>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</si>
  <si>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</si>
  <si>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</si>
  <si>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</si>
  <si>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</si>
  <si>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</si>
  <si>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</si>
  <si>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</si>
  <si>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</si>
  <si>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</si>
  <si>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</si>
  <si>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</si>
  <si>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</si>
  <si>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</si>
  <si>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</si>
  <si>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</si>
  <si>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</si>
  <si>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</si>
  <si>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</si>
  <si>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</si>
  <si>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</si>
  <si>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</si>
  <si>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</si>
  <si>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</si>
  <si>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</si>
  <si>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</si>
  <si>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</si>
  <si>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</si>
  <si>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</si>
  <si>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</si>
  <si>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</si>
  <si>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</si>
  <si>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</si>
  <si>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</si>
  <si>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</si>
  <si>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</si>
  <si>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</si>
  <si>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</si>
  <si>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</si>
  <si>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</si>
  <si>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</si>
  <si>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</si>
  <si>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</si>
  <si>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</si>
  <si>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</si>
  <si>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</si>
  <si>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</si>
  <si>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</si>
  <si>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</si>
  <si>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</si>
  <si>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</si>
  <si>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</si>
  <si>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</si>
  <si>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</si>
  <si>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</si>
  <si>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</si>
  <si>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</si>
  <si>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</si>
  <si>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</si>
  <si>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</si>
  <si>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</si>
  <si>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</si>
  <si>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</si>
  <si>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</si>
  <si>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</si>
  <si>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</si>
  <si>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</si>
  <si>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</si>
  <si>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</si>
  <si>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</si>
  <si>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</si>
  <si>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</si>
  <si>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</si>
  <si>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</si>
  <si>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</si>
  <si>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</si>
  <si>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</si>
  <si>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</si>
  <si>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</si>
  <si>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</si>
  <si>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</si>
  <si>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</si>
  <si>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</si>
  <si>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</si>
  <si>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</si>
  <si>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</si>
  <si>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</si>
  <si>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</si>
  <si>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</si>
  <si>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</si>
  <si>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</si>
  <si>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</si>
  <si>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</si>
  <si>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</si>
  <si>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</si>
  <si>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</si>
  <si>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</si>
  <si>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</si>
  <si>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</si>
  <si>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</si>
  <si>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</si>
  <si>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</si>
  <si>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</si>
  <si>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</si>
  <si>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</si>
  <si>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</si>
  <si>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</si>
  <si>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</si>
  <si>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</si>
  <si>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</si>
  <si>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</si>
  <si>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</si>
  <si>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</si>
  <si>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</si>
  <si>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</si>
  <si>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</si>
  <si>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</si>
  <si>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</si>
  <si>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</si>
  <si>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</si>
  <si>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</si>
  <si>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</si>
  <si>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</si>
  <si>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</si>
  <si>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</si>
  <si>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</si>
  <si>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</si>
  <si>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</si>
  <si>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</si>
  <si>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</si>
  <si>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</si>
  <si>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</si>
  <si>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</si>
  <si>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</si>
  <si>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</si>
  <si>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</si>
  <si>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</si>
  <si>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</si>
  <si>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</si>
  <si>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</si>
  <si>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</si>
  <si>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</si>
  <si>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</si>
  <si>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</si>
  <si>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</si>
  <si>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</si>
  <si>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</si>
  <si>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</si>
  <si>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</si>
  <si>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</si>
  <si>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</si>
  <si>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</si>
  <si>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</si>
  <si>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</si>
  <si>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</si>
  <si>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</si>
  <si>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</si>
  <si>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</si>
  <si>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</si>
  <si>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</si>
  <si>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</si>
  <si>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</si>
  <si>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</si>
  <si>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</si>
  <si>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</si>
  <si>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</si>
  <si>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</si>
  <si>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</si>
  <si>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</si>
  <si>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</si>
  <si>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</si>
  <si>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</si>
  <si>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</si>
  <si>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</si>
  <si>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</si>
  <si>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</si>
  <si>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</si>
  <si>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</si>
  <si>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</si>
  <si>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</si>
  <si>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</si>
  <si>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</si>
  <si>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</si>
  <si>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</si>
  <si>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</si>
  <si>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</si>
  <si>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</si>
  <si>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</si>
  <si>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</si>
  <si>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</si>
  <si>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</si>
  <si>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</si>
  <si>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</si>
  <si>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</si>
  <si>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</si>
  <si>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</si>
  <si>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</si>
  <si>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</si>
  <si>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</si>
  <si>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</si>
  <si>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</si>
  <si>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</si>
  <si>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</si>
  <si>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</si>
  <si>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</si>
  <si>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</si>
  <si>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</si>
  <si>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</si>
  <si>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</si>
  <si>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</si>
  <si>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</si>
  <si>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</si>
  <si>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</si>
  <si>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</si>
  <si>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</si>
  <si>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</si>
  <si>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</si>
  <si>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</si>
  <si>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</si>
  <si>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</si>
  <si>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</si>
  <si>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</si>
  <si>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</si>
  <si>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</si>
  <si>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</si>
  <si>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</si>
  <si>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</si>
  <si>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</si>
  <si>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</si>
  <si>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</si>
  <si>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</si>
  <si>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</si>
  <si>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</si>
  <si>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</si>
  <si>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</si>
  <si>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</si>
  <si>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</si>
  <si>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</si>
  <si>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</si>
  <si>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</si>
  <si>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</si>
  <si>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</si>
  <si>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</si>
  <si>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</si>
  <si>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</si>
  <si>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</si>
  <si>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</si>
  <si>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</si>
  <si>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</si>
  <si>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</si>
  <si>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</si>
  <si>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</si>
  <si>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</si>
  <si>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</si>
  <si>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</si>
  <si>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</si>
  <si>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</si>
  <si>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</si>
  <si>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</si>
  <si>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</si>
  <si>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</si>
  <si>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</si>
  <si>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</si>
  <si>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</si>
  <si>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</si>
  <si>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</si>
  <si>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</si>
  <si>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</si>
  <si>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</si>
  <si>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</si>
  <si>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</si>
  <si>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</si>
  <si>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</si>
  <si>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</si>
  <si>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</si>
  <si>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</si>
  <si>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</si>
  <si>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</si>
  <si>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</si>
  <si>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</si>
  <si>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</si>
  <si>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</si>
  <si>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</si>
  <si>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</si>
  <si>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</si>
  <si>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</si>
  <si>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</si>
  <si>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</si>
  <si>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</si>
  <si>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</si>
  <si>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</si>
  <si>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</si>
  <si>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</si>
  <si>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</si>
  <si>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</si>
  <si>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</si>
  <si>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</si>
  <si>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</si>
  <si>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</si>
  <si>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</si>
  <si>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</si>
  <si>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LADIMIREVCI</t>
  </si>
  <si>
    <t>ĐUKE MARIČIĆA-MUNJE 21</t>
  </si>
  <si>
    <t>RUŽICA RIKERT</t>
  </si>
  <si>
    <t>031671525</t>
  </si>
  <si>
    <t>031671189</t>
  </si>
  <si>
    <t>ruzica.rikert@skole.hr</t>
  </si>
  <si>
    <t>ured@os-ladimirevci.skole.hr</t>
  </si>
  <si>
    <t>DAMIR JAKOPIČEK</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</si>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</sst>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6583410</v>
      </c>
      <c r="D2" s="63">
        <f>PRRAS!E12</f>
        <v>6452131</v>
      </c>
      <c r="E2" s="63"/>
      <c r="F2" s="63"/>
      <c r="G2" s="64">
        <f t="shared" ref="G2:G65" si="0">(B2/1000)*(C2*1+D2*2)</f>
        <v>19487.671999999999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16221</v>
      </c>
      <c r="L10" s="50">
        <f>INT(VALUE(RefStr!B6))</f>
        <v>16221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01089978</v>
      </c>
      <c r="L11" s="50">
        <f>INT(VALUE(RefStr!B8))</f>
        <v>1089978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LADIMIREVCI</v>
      </c>
      <c r="L12" s="50">
        <f>LEN(Skriveni!K12)</f>
        <v>25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31550</v>
      </c>
      <c r="L13" s="50">
        <f>INT(VALUE(RefStr!B12))</f>
        <v>31550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VALPOVO</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ĐUKE MARIČIĆA-MUNJE 21</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471</v>
      </c>
      <c r="L19" s="50">
        <f>INT(VALUE(RefStr!B22))</f>
        <v>471</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35057368189</v>
      </c>
      <c r="L21" s="50">
        <f>INT(VALUE(RefStr!K14))</f>
        <v>35057368189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RUŽICA RIKERT</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031671525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031671189</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ruzica.rikert@skole.hr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ured@os-ladimirevci.skole.hr</v>
      </c>
      <c r="L26" s="50">
        <f>LEN(RefStr!H31)</f>
        <v>28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DAMIR JAKOPIČEK</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146.375.531,27</v>
      </c>
      <c r="L28" s="50">
        <f>SUM(G2:G1561)</f>
        <v>146375531.273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98292052.440000013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38339870.266999997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9091821.375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64824.184999999998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586963.00599999994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5611988</v>
      </c>
      <c r="D46" s="58">
        <f>PRRAS!E56</f>
        <v>5705405</v>
      </c>
      <c r="E46" s="58">
        <v>0</v>
      </c>
      <c r="F46" s="58">
        <v>0</v>
      </c>
      <c r="G46" s="59">
        <f t="shared" si="0"/>
        <v>766025.90999999992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57396</v>
      </c>
      <c r="D58" s="58">
        <f>PRRAS!E68</f>
        <v>0</v>
      </c>
      <c r="E58" s="58">
        <v>0</v>
      </c>
      <c r="F58" s="58">
        <v>0</v>
      </c>
      <c r="G58" s="59">
        <f t="shared" si="0"/>
        <v>3271.5720000000001</v>
      </c>
      <c r="H58" s="59">
        <f t="shared" si="1"/>
        <v>0</v>
      </c>
      <c r="I58" s="60">
        <v>0</v>
      </c>
    </row>
    <row r="59" spans="1:9" x14ac:dyDescent="0.2">
      <c r="A59" s="57">
        <v>151</v>
      </c>
      <c r="B59" s="58">
        <f>PRRAS!C69</f>
        <v>58</v>
      </c>
      <c r="C59" s="58">
        <f>PRRAS!D69</f>
        <v>57396</v>
      </c>
      <c r="D59" s="58">
        <f>PRRAS!E69</f>
        <v>0</v>
      </c>
      <c r="E59" s="58">
        <v>0</v>
      </c>
      <c r="F59" s="58">
        <v>0</v>
      </c>
      <c r="G59" s="59">
        <f t="shared" si="0"/>
        <v>3328.9680000000003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5540658</v>
      </c>
      <c r="D64" s="58">
        <f>PRRAS!E74</f>
        <v>5684983</v>
      </c>
      <c r="E64" s="58">
        <v>0</v>
      </c>
      <c r="F64" s="58">
        <v>0</v>
      </c>
      <c r="G64" s="59">
        <f t="shared" si="0"/>
        <v>1065369.3119999999</v>
      </c>
      <c r="H64" s="59">
        <f t="shared" si="1"/>
        <v>0</v>
      </c>
      <c r="I64" s="60">
        <v>0</v>
      </c>
    </row>
    <row r="65" spans="1:9" x14ac:dyDescent="0.2">
      <c r="A65" s="57">
        <v>151</v>
      </c>
      <c r="B65" s="58">
        <f>PRRAS!C75</f>
        <v>64</v>
      </c>
      <c r="C65" s="58">
        <f>PRRAS!D75</f>
        <v>5498658</v>
      </c>
      <c r="D65" s="58">
        <f>PRRAS!E75</f>
        <v>5682983</v>
      </c>
      <c r="E65" s="58">
        <v>0</v>
      </c>
      <c r="F65" s="58">
        <v>0</v>
      </c>
      <c r="G65" s="59">
        <f t="shared" si="0"/>
        <v>1079335.936</v>
      </c>
      <c r="H65" s="59">
        <f t="shared" si="1"/>
        <v>0</v>
      </c>
      <c r="I65" s="60">
        <v>0</v>
      </c>
    </row>
    <row r="66" spans="1:9" x14ac:dyDescent="0.2">
      <c r="A66" s="57">
        <v>151</v>
      </c>
      <c r="B66" s="58">
        <f>PRRAS!C76</f>
        <v>65</v>
      </c>
      <c r="C66" s="58">
        <f>PRRAS!D76</f>
        <v>42000</v>
      </c>
      <c r="D66" s="58">
        <f>PRRAS!E76</f>
        <v>2000</v>
      </c>
      <c r="E66" s="58">
        <v>0</v>
      </c>
      <c r="F66" s="58">
        <v>0</v>
      </c>
      <c r="G66" s="59">
        <f t="shared" ref="G66:G129" si="2">(B66/1000)*(C66*1+D66*2)</f>
        <v>2990</v>
      </c>
      <c r="H66" s="59">
        <f t="shared" ref="H66:H129" si="3">ABS(C66-ROUND(C66,0))+ABS(D66-ROUND(D66,0))</f>
        <v>0</v>
      </c>
      <c r="I66" s="60">
        <v>0</v>
      </c>
    </row>
    <row r="67" spans="1:9" x14ac:dyDescent="0.2">
      <c r="A67" s="57">
        <v>151</v>
      </c>
      <c r="B67" s="58">
        <f>PRRAS!C77</f>
        <v>66</v>
      </c>
      <c r="C67" s="58">
        <f>PRRAS!D77</f>
        <v>13934</v>
      </c>
      <c r="D67" s="58">
        <f>PRRAS!E77</f>
        <v>20422</v>
      </c>
      <c r="E67" s="58">
        <v>0</v>
      </c>
      <c r="F67" s="58">
        <v>0</v>
      </c>
      <c r="G67" s="59">
        <f t="shared" si="2"/>
        <v>3615.348</v>
      </c>
      <c r="H67" s="59">
        <f t="shared" si="3"/>
        <v>0</v>
      </c>
      <c r="I67" s="60">
        <v>0</v>
      </c>
    </row>
    <row r="68" spans="1:9" x14ac:dyDescent="0.2">
      <c r="A68" s="57">
        <v>151</v>
      </c>
      <c r="B68" s="58">
        <f>PRRAS!C78</f>
        <v>67</v>
      </c>
      <c r="C68" s="58">
        <f>PRRAS!D78</f>
        <v>13934</v>
      </c>
      <c r="D68" s="58">
        <f>PRRAS!E78</f>
        <v>20422</v>
      </c>
      <c r="E68" s="58">
        <v>0</v>
      </c>
      <c r="F68" s="58">
        <v>0</v>
      </c>
      <c r="G68" s="59">
        <f t="shared" si="2"/>
        <v>3670.1260000000002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66</v>
      </c>
      <c r="D75" s="58">
        <f>PRRAS!E85</f>
        <v>0</v>
      </c>
      <c r="E75" s="58">
        <v>0</v>
      </c>
      <c r="F75" s="58">
        <v>0</v>
      </c>
      <c r="G75" s="59">
        <f t="shared" si="2"/>
        <v>4.8839999999999995</v>
      </c>
      <c r="H75" s="59">
        <f t="shared" si="3"/>
        <v>0</v>
      </c>
      <c r="I75" s="60">
        <v>0</v>
      </c>
    </row>
    <row r="76" spans="1:9" x14ac:dyDescent="0.2">
      <c r="A76" s="57">
        <v>151</v>
      </c>
      <c r="B76" s="58">
        <f>PRRAS!C86</f>
        <v>75</v>
      </c>
      <c r="C76" s="58">
        <f>PRRAS!D86</f>
        <v>66</v>
      </c>
      <c r="D76" s="58">
        <f>PRRAS!E86</f>
        <v>0</v>
      </c>
      <c r="E76" s="58">
        <v>0</v>
      </c>
      <c r="F76" s="58">
        <v>0</v>
      </c>
      <c r="G76" s="59">
        <f t="shared" si="2"/>
        <v>4.95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66</v>
      </c>
      <c r="D78" s="58">
        <f>PRRAS!E88</f>
        <v>0</v>
      </c>
      <c r="E78" s="58">
        <v>0</v>
      </c>
      <c r="F78" s="58">
        <v>0</v>
      </c>
      <c r="G78" s="59">
        <f t="shared" si="2"/>
        <v>5.0819999999999999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163498</v>
      </c>
      <c r="D106" s="58">
        <f>PRRAS!E116</f>
        <v>29649</v>
      </c>
      <c r="E106" s="58">
        <v>0</v>
      </c>
      <c r="F106" s="58">
        <v>0</v>
      </c>
      <c r="G106" s="59">
        <f t="shared" si="2"/>
        <v>23393.579999999998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163498</v>
      </c>
      <c r="D112" s="58">
        <f>PRRAS!E122</f>
        <v>29649</v>
      </c>
      <c r="E112" s="58">
        <v>0</v>
      </c>
      <c r="F112" s="58">
        <v>0</v>
      </c>
      <c r="G112" s="59">
        <f t="shared" si="2"/>
        <v>24730.356</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163498</v>
      </c>
      <c r="D117" s="58">
        <f>PRRAS!E127</f>
        <v>29649</v>
      </c>
      <c r="E117" s="58">
        <v>0</v>
      </c>
      <c r="F117" s="58">
        <v>0</v>
      </c>
      <c r="G117" s="59">
        <f t="shared" si="2"/>
        <v>25844.336000000003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8425</v>
      </c>
      <c r="D124" s="58">
        <f>PRRAS!E134</f>
        <v>21045</v>
      </c>
      <c r="E124" s="58">
        <v>0</v>
      </c>
      <c r="F124" s="58">
        <v>0</v>
      </c>
      <c r="G124" s="59">
        <f t="shared" si="2"/>
        <v>6213.3450000000003</v>
      </c>
      <c r="H124" s="59">
        <f t="shared" si="3"/>
        <v>0</v>
      </c>
      <c r="I124" s="60">
        <v>0</v>
      </c>
    </row>
    <row r="125" spans="1:9" x14ac:dyDescent="0.2">
      <c r="A125" s="57">
        <v>151</v>
      </c>
      <c r="B125" s="58">
        <f>PRRAS!C135</f>
        <v>124</v>
      </c>
      <c r="C125" s="58">
        <f>PRRAS!D135</f>
        <v>4685</v>
      </c>
      <c r="D125" s="58">
        <f>PRRAS!E135</f>
        <v>2445</v>
      </c>
      <c r="E125" s="58">
        <v>0</v>
      </c>
      <c r="F125" s="58">
        <v>0</v>
      </c>
      <c r="G125" s="59">
        <f t="shared" si="2"/>
        <v>1187.3</v>
      </c>
      <c r="H125" s="59">
        <f t="shared" si="3"/>
        <v>0</v>
      </c>
      <c r="I125" s="60">
        <v>0</v>
      </c>
    </row>
    <row r="126" spans="1:9" x14ac:dyDescent="0.2">
      <c r="A126" s="57">
        <v>151</v>
      </c>
      <c r="B126" s="58">
        <f>PRRAS!C136</f>
        <v>125</v>
      </c>
      <c r="C126" s="58">
        <f>PRRAS!D136</f>
        <v>2580</v>
      </c>
      <c r="D126" s="58">
        <f>PRRAS!E136</f>
        <v>1445</v>
      </c>
      <c r="E126" s="58">
        <v>0</v>
      </c>
      <c r="F126" s="58">
        <v>0</v>
      </c>
      <c r="G126" s="59">
        <f t="shared" si="2"/>
        <v>683.75</v>
      </c>
      <c r="H126" s="59">
        <f t="shared" si="3"/>
        <v>0</v>
      </c>
      <c r="I126" s="60">
        <v>0</v>
      </c>
    </row>
    <row r="127" spans="1:9" x14ac:dyDescent="0.2">
      <c r="A127" s="57">
        <v>151</v>
      </c>
      <c r="B127" s="58">
        <f>PRRAS!C137</f>
        <v>126</v>
      </c>
      <c r="C127" s="58">
        <f>PRRAS!D137</f>
        <v>2105</v>
      </c>
      <c r="D127" s="58">
        <f>PRRAS!E137</f>
        <v>1000</v>
      </c>
      <c r="E127" s="58">
        <v>0</v>
      </c>
      <c r="F127" s="58">
        <v>0</v>
      </c>
      <c r="G127" s="59">
        <f t="shared" si="2"/>
        <v>517.23</v>
      </c>
      <c r="H127" s="59">
        <f t="shared" si="3"/>
        <v>0</v>
      </c>
      <c r="I127" s="60">
        <v>0</v>
      </c>
    </row>
    <row r="128" spans="1:9" x14ac:dyDescent="0.2">
      <c r="A128" s="57">
        <v>151</v>
      </c>
      <c r="B128" s="58">
        <f>PRRAS!C138</f>
        <v>127</v>
      </c>
      <c r="C128" s="58">
        <f>PRRAS!D138</f>
        <v>3740</v>
      </c>
      <c r="D128" s="58">
        <f>PRRAS!E138</f>
        <v>18600</v>
      </c>
      <c r="E128" s="58">
        <v>0</v>
      </c>
      <c r="F128" s="58">
        <v>0</v>
      </c>
      <c r="G128" s="59">
        <f t="shared" si="2"/>
        <v>5199.38</v>
      </c>
      <c r="H128" s="59">
        <f t="shared" si="3"/>
        <v>0</v>
      </c>
      <c r="I128" s="60">
        <v>0</v>
      </c>
    </row>
    <row r="129" spans="1:9" x14ac:dyDescent="0.2">
      <c r="A129" s="57">
        <v>151</v>
      </c>
      <c r="B129" s="58">
        <f>PRRAS!C139</f>
        <v>128</v>
      </c>
      <c r="C129" s="58">
        <f>PRRAS!D139</f>
        <v>3740</v>
      </c>
      <c r="D129" s="58">
        <f>PRRAS!E139</f>
        <v>18600</v>
      </c>
      <c r="E129" s="58">
        <v>0</v>
      </c>
      <c r="F129" s="58">
        <v>0</v>
      </c>
      <c r="G129" s="59">
        <f t="shared" si="2"/>
        <v>5240.32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799433</v>
      </c>
      <c r="D131" s="58">
        <f>PRRAS!E141</f>
        <v>696032</v>
      </c>
      <c r="E131" s="58">
        <v>0</v>
      </c>
      <c r="F131" s="58">
        <v>0</v>
      </c>
      <c r="G131" s="59">
        <f t="shared" si="4"/>
        <v>284894.61</v>
      </c>
      <c r="H131" s="59">
        <f t="shared" si="5"/>
        <v>0</v>
      </c>
      <c r="I131" s="60">
        <v>0</v>
      </c>
    </row>
    <row r="132" spans="1:9" x14ac:dyDescent="0.2">
      <c r="A132" s="57">
        <v>151</v>
      </c>
      <c r="B132" s="58">
        <f>PRRAS!C142</f>
        <v>131</v>
      </c>
      <c r="C132" s="58">
        <f>PRRAS!D142</f>
        <v>799433</v>
      </c>
      <c r="D132" s="58">
        <f>PRRAS!E142</f>
        <v>696032</v>
      </c>
      <c r="E132" s="58">
        <v>0</v>
      </c>
      <c r="F132" s="58">
        <v>0</v>
      </c>
      <c r="G132" s="59">
        <f t="shared" si="4"/>
        <v>287086.10700000002</v>
      </c>
      <c r="H132" s="59">
        <f t="shared" si="5"/>
        <v>0</v>
      </c>
      <c r="I132" s="60">
        <v>0</v>
      </c>
    </row>
    <row r="133" spans="1:9" x14ac:dyDescent="0.2">
      <c r="A133" s="57">
        <v>151</v>
      </c>
      <c r="B133" s="58">
        <f>PRRAS!C143</f>
        <v>132</v>
      </c>
      <c r="C133" s="58">
        <f>PRRAS!D143</f>
        <v>454395</v>
      </c>
      <c r="D133" s="58">
        <f>PRRAS!E143</f>
        <v>685928</v>
      </c>
      <c r="E133" s="58">
        <v>0</v>
      </c>
      <c r="F133" s="58">
        <v>0</v>
      </c>
      <c r="G133" s="59">
        <f t="shared" si="4"/>
        <v>241065.13200000001</v>
      </c>
      <c r="H133" s="59">
        <f t="shared" si="5"/>
        <v>0</v>
      </c>
      <c r="I133" s="60">
        <v>0</v>
      </c>
    </row>
    <row r="134" spans="1:9" x14ac:dyDescent="0.2">
      <c r="A134" s="57">
        <v>151</v>
      </c>
      <c r="B134" s="58">
        <f>PRRAS!C144</f>
        <v>133</v>
      </c>
      <c r="C134" s="58">
        <f>PRRAS!D144</f>
        <v>345038</v>
      </c>
      <c r="D134" s="58">
        <f>PRRAS!E144</f>
        <v>10104</v>
      </c>
      <c r="E134" s="58">
        <v>0</v>
      </c>
      <c r="F134" s="58">
        <v>0</v>
      </c>
      <c r="G134" s="59">
        <f t="shared" si="4"/>
        <v>48577.718000000001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6189842</v>
      </c>
      <c r="D149" s="58">
        <f>PRRAS!E159</f>
        <v>6368290</v>
      </c>
      <c r="E149" s="58">
        <v>0</v>
      </c>
      <c r="F149" s="58">
        <v>0</v>
      </c>
      <c r="G149" s="59">
        <f t="shared" si="4"/>
        <v>2801110.4559999998</v>
      </c>
      <c r="H149" s="59">
        <f t="shared" si="5"/>
        <v>0</v>
      </c>
      <c r="I149" s="60">
        <v>0</v>
      </c>
    </row>
    <row r="150" spans="1:9" x14ac:dyDescent="0.2">
      <c r="A150" s="57">
        <v>151</v>
      </c>
      <c r="B150" s="58">
        <f>PRRAS!C160</f>
        <v>149</v>
      </c>
      <c r="C150" s="58">
        <f>PRRAS!D160</f>
        <v>5340437</v>
      </c>
      <c r="D150" s="58">
        <f>PRRAS!E160</f>
        <v>5455594</v>
      </c>
      <c r="E150" s="58">
        <v>0</v>
      </c>
      <c r="F150" s="58">
        <v>0</v>
      </c>
      <c r="G150" s="59">
        <f t="shared" si="4"/>
        <v>2421492.125</v>
      </c>
      <c r="H150" s="59">
        <f t="shared" si="5"/>
        <v>0</v>
      </c>
      <c r="I150" s="60">
        <v>0</v>
      </c>
    </row>
    <row r="151" spans="1:9" x14ac:dyDescent="0.2">
      <c r="A151" s="57">
        <v>151</v>
      </c>
      <c r="B151" s="58">
        <f>PRRAS!C161</f>
        <v>150</v>
      </c>
      <c r="C151" s="58">
        <f>PRRAS!D161</f>
        <v>4391179</v>
      </c>
      <c r="D151" s="58">
        <f>PRRAS!E161</f>
        <v>4514434</v>
      </c>
      <c r="E151" s="58">
        <v>0</v>
      </c>
      <c r="F151" s="58">
        <v>0</v>
      </c>
      <c r="G151" s="59">
        <f t="shared" si="4"/>
        <v>2013007.0499999998</v>
      </c>
      <c r="H151" s="59">
        <f t="shared" si="5"/>
        <v>0</v>
      </c>
      <c r="I151" s="60">
        <v>0</v>
      </c>
    </row>
    <row r="152" spans="1:9" x14ac:dyDescent="0.2">
      <c r="A152" s="57">
        <v>151</v>
      </c>
      <c r="B152" s="58">
        <f>PRRAS!C162</f>
        <v>151</v>
      </c>
      <c r="C152" s="58">
        <f>PRRAS!D162</f>
        <v>4391179</v>
      </c>
      <c r="D152" s="58">
        <f>PRRAS!E162</f>
        <v>4514434</v>
      </c>
      <c r="E152" s="58">
        <v>0</v>
      </c>
      <c r="F152" s="58">
        <v>0</v>
      </c>
      <c r="G152" s="59">
        <f t="shared" si="4"/>
        <v>2026427.0969999998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172289</v>
      </c>
      <c r="D156" s="58">
        <f>PRRAS!E166</f>
        <v>148265</v>
      </c>
      <c r="E156" s="58">
        <v>0</v>
      </c>
      <c r="F156" s="58">
        <v>0</v>
      </c>
      <c r="G156" s="59">
        <f t="shared" si="4"/>
        <v>72666.944999999992</v>
      </c>
      <c r="H156" s="59">
        <f t="shared" si="5"/>
        <v>0</v>
      </c>
      <c r="I156" s="60">
        <v>0</v>
      </c>
    </row>
    <row r="157" spans="1:9" x14ac:dyDescent="0.2">
      <c r="A157" s="57">
        <v>151</v>
      </c>
      <c r="B157" s="58">
        <f>PRRAS!C167</f>
        <v>156</v>
      </c>
      <c r="C157" s="58">
        <f>PRRAS!D167</f>
        <v>776969</v>
      </c>
      <c r="D157" s="58">
        <f>PRRAS!E167</f>
        <v>792895</v>
      </c>
      <c r="E157" s="58">
        <v>0</v>
      </c>
      <c r="F157" s="58">
        <v>0</v>
      </c>
      <c r="G157" s="59">
        <f t="shared" si="4"/>
        <v>368590.40399999998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680633</v>
      </c>
      <c r="D159" s="58">
        <f>PRRAS!E169</f>
        <v>699737</v>
      </c>
      <c r="E159" s="58">
        <v>0</v>
      </c>
      <c r="F159" s="58">
        <v>0</v>
      </c>
      <c r="G159" s="59">
        <f t="shared" si="4"/>
        <v>328656.90600000002</v>
      </c>
      <c r="H159" s="59">
        <f t="shared" si="5"/>
        <v>0</v>
      </c>
      <c r="I159" s="60">
        <v>0</v>
      </c>
    </row>
    <row r="160" spans="1:9" x14ac:dyDescent="0.2">
      <c r="A160" s="57">
        <v>151</v>
      </c>
      <c r="B160" s="58">
        <f>PRRAS!C170</f>
        <v>159</v>
      </c>
      <c r="C160" s="58">
        <f>PRRAS!D170</f>
        <v>96336</v>
      </c>
      <c r="D160" s="58">
        <f>PRRAS!E170</f>
        <v>93158</v>
      </c>
      <c r="E160" s="58">
        <v>0</v>
      </c>
      <c r="F160" s="58">
        <v>0</v>
      </c>
      <c r="G160" s="59">
        <f t="shared" si="4"/>
        <v>44941.667999999998</v>
      </c>
      <c r="H160" s="59">
        <f t="shared" si="5"/>
        <v>0</v>
      </c>
      <c r="I160" s="60">
        <v>0</v>
      </c>
    </row>
    <row r="161" spans="1:9" x14ac:dyDescent="0.2">
      <c r="A161" s="57">
        <v>151</v>
      </c>
      <c r="B161" s="58">
        <f>PRRAS!C171</f>
        <v>160</v>
      </c>
      <c r="C161" s="58">
        <f>PRRAS!D171</f>
        <v>846319</v>
      </c>
      <c r="D161" s="58">
        <f>PRRAS!E171</f>
        <v>911453</v>
      </c>
      <c r="E161" s="58">
        <v>0</v>
      </c>
      <c r="F161" s="58">
        <v>0</v>
      </c>
      <c r="G161" s="59">
        <f t="shared" si="4"/>
        <v>427076</v>
      </c>
      <c r="H161" s="59">
        <f t="shared" si="5"/>
        <v>0</v>
      </c>
      <c r="I161" s="60">
        <v>0</v>
      </c>
    </row>
    <row r="162" spans="1:9" x14ac:dyDescent="0.2">
      <c r="A162" s="57">
        <v>151</v>
      </c>
      <c r="B162" s="58">
        <f>PRRAS!C172</f>
        <v>161</v>
      </c>
      <c r="C162" s="58">
        <f>PRRAS!D172</f>
        <v>243119</v>
      </c>
      <c r="D162" s="58">
        <f>PRRAS!E172</f>
        <v>242053</v>
      </c>
      <c r="E162" s="58">
        <v>0</v>
      </c>
      <c r="F162" s="58">
        <v>0</v>
      </c>
      <c r="G162" s="59">
        <f t="shared" si="4"/>
        <v>117083.22500000001</v>
      </c>
      <c r="H162" s="59">
        <f t="shared" si="5"/>
        <v>0</v>
      </c>
      <c r="I162" s="60">
        <v>0</v>
      </c>
    </row>
    <row r="163" spans="1:9" x14ac:dyDescent="0.2">
      <c r="A163" s="57">
        <v>151</v>
      </c>
      <c r="B163" s="58">
        <f>PRRAS!C173</f>
        <v>162</v>
      </c>
      <c r="C163" s="58">
        <f>PRRAS!D173</f>
        <v>11258</v>
      </c>
      <c r="D163" s="58">
        <f>PRRAS!E173</f>
        <v>12813</v>
      </c>
      <c r="E163" s="58">
        <v>0</v>
      </c>
      <c r="F163" s="58">
        <v>0</v>
      </c>
      <c r="G163" s="59">
        <f t="shared" si="4"/>
        <v>5975.2080000000005</v>
      </c>
      <c r="H163" s="59">
        <f t="shared" si="5"/>
        <v>0</v>
      </c>
      <c r="I163" s="60">
        <v>0</v>
      </c>
    </row>
    <row r="164" spans="1:9" x14ac:dyDescent="0.2">
      <c r="A164" s="57">
        <v>151</v>
      </c>
      <c r="B164" s="58">
        <f>PRRAS!C174</f>
        <v>163</v>
      </c>
      <c r="C164" s="58">
        <f>PRRAS!D174</f>
        <v>207419</v>
      </c>
      <c r="D164" s="58">
        <f>PRRAS!E174</f>
        <v>201410</v>
      </c>
      <c r="E164" s="58">
        <v>0</v>
      </c>
      <c r="F164" s="58">
        <v>0</v>
      </c>
      <c r="G164" s="59">
        <f t="shared" si="4"/>
        <v>99468.957000000009</v>
      </c>
      <c r="H164" s="59">
        <f t="shared" si="5"/>
        <v>0</v>
      </c>
      <c r="I164" s="60">
        <v>0</v>
      </c>
    </row>
    <row r="165" spans="1:9" x14ac:dyDescent="0.2">
      <c r="A165" s="57">
        <v>151</v>
      </c>
      <c r="B165" s="58">
        <f>PRRAS!C175</f>
        <v>164</v>
      </c>
      <c r="C165" s="58">
        <f>PRRAS!D175</f>
        <v>1146</v>
      </c>
      <c r="D165" s="58">
        <f>PRRAS!E175</f>
        <v>600</v>
      </c>
      <c r="E165" s="58">
        <v>0</v>
      </c>
      <c r="F165" s="58">
        <v>0</v>
      </c>
      <c r="G165" s="59">
        <f t="shared" si="4"/>
        <v>384.74400000000003</v>
      </c>
      <c r="H165" s="59">
        <f t="shared" si="5"/>
        <v>0</v>
      </c>
      <c r="I165" s="60">
        <v>0</v>
      </c>
    </row>
    <row r="166" spans="1:9" x14ac:dyDescent="0.2">
      <c r="A166" s="57">
        <v>151</v>
      </c>
      <c r="B166" s="58">
        <f>PRRAS!C176</f>
        <v>165</v>
      </c>
      <c r="C166" s="58">
        <f>PRRAS!D176</f>
        <v>23296</v>
      </c>
      <c r="D166" s="58">
        <f>PRRAS!E176</f>
        <v>27230</v>
      </c>
      <c r="E166" s="58">
        <v>0</v>
      </c>
      <c r="F166" s="58">
        <v>0</v>
      </c>
      <c r="G166" s="59">
        <f t="shared" si="4"/>
        <v>12829.74</v>
      </c>
      <c r="H166" s="59">
        <f t="shared" si="5"/>
        <v>0</v>
      </c>
      <c r="I166" s="60">
        <v>0</v>
      </c>
    </row>
    <row r="167" spans="1:9" x14ac:dyDescent="0.2">
      <c r="A167" s="57">
        <v>151</v>
      </c>
      <c r="B167" s="58">
        <f>PRRAS!C177</f>
        <v>166</v>
      </c>
      <c r="C167" s="58">
        <f>PRRAS!D177</f>
        <v>411068</v>
      </c>
      <c r="D167" s="58">
        <f>PRRAS!E177</f>
        <v>436882</v>
      </c>
      <c r="E167" s="58">
        <v>0</v>
      </c>
      <c r="F167" s="58">
        <v>0</v>
      </c>
      <c r="G167" s="59">
        <f t="shared" si="4"/>
        <v>213282.11200000002</v>
      </c>
      <c r="H167" s="59">
        <f t="shared" si="5"/>
        <v>0</v>
      </c>
      <c r="I167" s="60">
        <v>0</v>
      </c>
    </row>
    <row r="168" spans="1:9" x14ac:dyDescent="0.2">
      <c r="A168" s="57">
        <v>151</v>
      </c>
      <c r="B168" s="58">
        <f>PRRAS!C178</f>
        <v>167</v>
      </c>
      <c r="C168" s="58">
        <f>PRRAS!D178</f>
        <v>57558</v>
      </c>
      <c r="D168" s="58">
        <f>PRRAS!E178</f>
        <v>60589</v>
      </c>
      <c r="E168" s="58">
        <v>0</v>
      </c>
      <c r="F168" s="58">
        <v>0</v>
      </c>
      <c r="G168" s="59">
        <f t="shared" si="4"/>
        <v>29848.912</v>
      </c>
      <c r="H168" s="59">
        <f t="shared" si="5"/>
        <v>0</v>
      </c>
      <c r="I168" s="60">
        <v>0</v>
      </c>
    </row>
    <row r="169" spans="1:9" x14ac:dyDescent="0.2">
      <c r="A169" s="57">
        <v>151</v>
      </c>
      <c r="B169" s="58">
        <f>PRRAS!C179</f>
        <v>168</v>
      </c>
      <c r="C169" s="58">
        <f>PRRAS!D179</f>
        <v>145734</v>
      </c>
      <c r="D169" s="58">
        <f>PRRAS!E179</f>
        <v>183650</v>
      </c>
      <c r="E169" s="58">
        <v>0</v>
      </c>
      <c r="F169" s="58">
        <v>0</v>
      </c>
      <c r="G169" s="59">
        <f t="shared" si="4"/>
        <v>86189.712</v>
      </c>
      <c r="H169" s="59">
        <f t="shared" si="5"/>
        <v>0</v>
      </c>
      <c r="I169" s="60">
        <v>0</v>
      </c>
    </row>
    <row r="170" spans="1:9" x14ac:dyDescent="0.2">
      <c r="A170" s="57">
        <v>151</v>
      </c>
      <c r="B170" s="58">
        <f>PRRAS!C180</f>
        <v>169</v>
      </c>
      <c r="C170" s="58">
        <f>PRRAS!D180</f>
        <v>135195</v>
      </c>
      <c r="D170" s="58">
        <f>PRRAS!E180</f>
        <v>118234</v>
      </c>
      <c r="E170" s="58">
        <v>0</v>
      </c>
      <c r="F170" s="58">
        <v>0</v>
      </c>
      <c r="G170" s="59">
        <f t="shared" si="4"/>
        <v>62811.047000000006</v>
      </c>
      <c r="H170" s="59">
        <f t="shared" si="5"/>
        <v>0</v>
      </c>
      <c r="I170" s="60">
        <v>0</v>
      </c>
    </row>
    <row r="171" spans="1:9" x14ac:dyDescent="0.2">
      <c r="A171" s="57">
        <v>151</v>
      </c>
      <c r="B171" s="58">
        <f>PRRAS!C181</f>
        <v>170</v>
      </c>
      <c r="C171" s="58">
        <f>PRRAS!D181</f>
        <v>62973</v>
      </c>
      <c r="D171" s="58">
        <f>PRRAS!E181</f>
        <v>64341</v>
      </c>
      <c r="E171" s="58">
        <v>0</v>
      </c>
      <c r="F171" s="58">
        <v>0</v>
      </c>
      <c r="G171" s="59">
        <f t="shared" si="4"/>
        <v>32581.350000000002</v>
      </c>
      <c r="H171" s="59">
        <f t="shared" si="5"/>
        <v>0</v>
      </c>
      <c r="I171" s="60">
        <v>0</v>
      </c>
    </row>
    <row r="172" spans="1:9" x14ac:dyDescent="0.2">
      <c r="A172" s="57">
        <v>151</v>
      </c>
      <c r="B172" s="58">
        <f>PRRAS!C182</f>
        <v>171</v>
      </c>
      <c r="C172" s="58">
        <f>PRRAS!D182</f>
        <v>9389</v>
      </c>
      <c r="D172" s="58">
        <f>PRRAS!E182</f>
        <v>8023</v>
      </c>
      <c r="E172" s="58">
        <v>0</v>
      </c>
      <c r="F172" s="58">
        <v>0</v>
      </c>
      <c r="G172" s="59">
        <f t="shared" si="4"/>
        <v>4349.3850000000002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219</v>
      </c>
      <c r="D174" s="58">
        <f>PRRAS!E184</f>
        <v>2045</v>
      </c>
      <c r="E174" s="58">
        <v>0</v>
      </c>
      <c r="F174" s="58">
        <v>0</v>
      </c>
      <c r="G174" s="59">
        <f t="shared" si="4"/>
        <v>745.45699999999999</v>
      </c>
      <c r="H174" s="59">
        <f t="shared" si="5"/>
        <v>0</v>
      </c>
      <c r="I174" s="60">
        <v>0</v>
      </c>
    </row>
    <row r="175" spans="1:9" x14ac:dyDescent="0.2">
      <c r="A175" s="57">
        <v>151</v>
      </c>
      <c r="B175" s="58">
        <f>PRRAS!C185</f>
        <v>174</v>
      </c>
      <c r="C175" s="58">
        <f>PRRAS!D185</f>
        <v>162615</v>
      </c>
      <c r="D175" s="58">
        <f>PRRAS!E185</f>
        <v>208267</v>
      </c>
      <c r="E175" s="58">
        <v>0</v>
      </c>
      <c r="F175" s="58">
        <v>0</v>
      </c>
      <c r="G175" s="59">
        <f t="shared" si="4"/>
        <v>100771.92599999999</v>
      </c>
      <c r="H175" s="59">
        <f t="shared" si="5"/>
        <v>0</v>
      </c>
      <c r="I175" s="60">
        <v>0</v>
      </c>
    </row>
    <row r="176" spans="1:9" x14ac:dyDescent="0.2">
      <c r="A176" s="57">
        <v>151</v>
      </c>
      <c r="B176" s="58">
        <f>PRRAS!C186</f>
        <v>175</v>
      </c>
      <c r="C176" s="58">
        <f>PRRAS!D186</f>
        <v>23416</v>
      </c>
      <c r="D176" s="58">
        <f>PRRAS!E186</f>
        <v>24488</v>
      </c>
      <c r="E176" s="58">
        <v>0</v>
      </c>
      <c r="F176" s="58">
        <v>0</v>
      </c>
      <c r="G176" s="59">
        <f t="shared" si="4"/>
        <v>12668.599999999999</v>
      </c>
      <c r="H176" s="59">
        <f t="shared" si="5"/>
        <v>0</v>
      </c>
      <c r="I176" s="60">
        <v>0</v>
      </c>
    </row>
    <row r="177" spans="1:9" x14ac:dyDescent="0.2">
      <c r="A177" s="57">
        <v>151</v>
      </c>
      <c r="B177" s="58">
        <f>PRRAS!C187</f>
        <v>176</v>
      </c>
      <c r="C177" s="58">
        <f>PRRAS!D187</f>
        <v>71820</v>
      </c>
      <c r="D177" s="58">
        <f>PRRAS!E187</f>
        <v>121144</v>
      </c>
      <c r="E177" s="58">
        <v>0</v>
      </c>
      <c r="F177" s="58">
        <v>0</v>
      </c>
      <c r="G177" s="59">
        <f t="shared" si="4"/>
        <v>55283.007999999994</v>
      </c>
      <c r="H177" s="59">
        <f t="shared" si="5"/>
        <v>0</v>
      </c>
      <c r="I177" s="60">
        <v>0</v>
      </c>
    </row>
    <row r="178" spans="1:9" x14ac:dyDescent="0.2">
      <c r="A178" s="57">
        <v>151</v>
      </c>
      <c r="B178" s="58">
        <f>PRRAS!C188</f>
        <v>177</v>
      </c>
      <c r="C178" s="58">
        <f>PRRAS!D188</f>
        <v>1625</v>
      </c>
      <c r="D178" s="58">
        <f>PRRAS!E188</f>
        <v>700</v>
      </c>
      <c r="E178" s="58">
        <v>0</v>
      </c>
      <c r="F178" s="58">
        <v>0</v>
      </c>
      <c r="G178" s="59">
        <f t="shared" si="4"/>
        <v>535.42499999999995</v>
      </c>
      <c r="H178" s="59">
        <f t="shared" si="5"/>
        <v>0</v>
      </c>
      <c r="I178" s="60">
        <v>0</v>
      </c>
    </row>
    <row r="179" spans="1:9" x14ac:dyDescent="0.2">
      <c r="A179" s="57">
        <v>151</v>
      </c>
      <c r="B179" s="58">
        <f>PRRAS!C189</f>
        <v>178</v>
      </c>
      <c r="C179" s="58">
        <f>PRRAS!D189</f>
        <v>39652</v>
      </c>
      <c r="D179" s="58">
        <f>PRRAS!E189</f>
        <v>40565</v>
      </c>
      <c r="E179" s="58">
        <v>0</v>
      </c>
      <c r="F179" s="58">
        <v>0</v>
      </c>
      <c r="G179" s="59">
        <f t="shared" si="4"/>
        <v>21499.196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17329</v>
      </c>
      <c r="D181" s="58">
        <f>PRRAS!E191</f>
        <v>14598</v>
      </c>
      <c r="E181" s="58">
        <v>0</v>
      </c>
      <c r="F181" s="58">
        <v>0</v>
      </c>
      <c r="G181" s="59">
        <f t="shared" si="4"/>
        <v>8374.5</v>
      </c>
      <c r="H181" s="59">
        <f t="shared" si="5"/>
        <v>0</v>
      </c>
      <c r="I181" s="60">
        <v>0</v>
      </c>
    </row>
    <row r="182" spans="1:9" x14ac:dyDescent="0.2">
      <c r="A182" s="57">
        <v>151</v>
      </c>
      <c r="B182" s="58">
        <f>PRRAS!C192</f>
        <v>181</v>
      </c>
      <c r="C182" s="58">
        <f>PRRAS!D192</f>
        <v>400</v>
      </c>
      <c r="D182" s="58">
        <f>PRRAS!E192</f>
        <v>0</v>
      </c>
      <c r="E182" s="58">
        <v>0</v>
      </c>
      <c r="F182" s="58">
        <v>0</v>
      </c>
      <c r="G182" s="59">
        <f t="shared" si="4"/>
        <v>72.399999999999991</v>
      </c>
      <c r="H182" s="59">
        <f t="shared" si="5"/>
        <v>0</v>
      </c>
      <c r="I182" s="60">
        <v>0</v>
      </c>
    </row>
    <row r="183" spans="1:9" x14ac:dyDescent="0.2">
      <c r="A183" s="57">
        <v>151</v>
      </c>
      <c r="B183" s="58">
        <f>PRRAS!C193</f>
        <v>182</v>
      </c>
      <c r="C183" s="58">
        <f>PRRAS!D193</f>
        <v>2250</v>
      </c>
      <c r="D183" s="58">
        <f>PRRAS!E193</f>
        <v>563</v>
      </c>
      <c r="E183" s="58">
        <v>0</v>
      </c>
      <c r="F183" s="58">
        <v>0</v>
      </c>
      <c r="G183" s="59">
        <f t="shared" si="4"/>
        <v>614.43200000000002</v>
      </c>
      <c r="H183" s="59">
        <f t="shared" si="5"/>
        <v>0</v>
      </c>
      <c r="I183" s="60">
        <v>0</v>
      </c>
    </row>
    <row r="184" spans="1:9" x14ac:dyDescent="0.2">
      <c r="A184" s="57">
        <v>151</v>
      </c>
      <c r="B184" s="58">
        <f>PRRAS!C194</f>
        <v>183</v>
      </c>
      <c r="C184" s="58">
        <f>PRRAS!D194</f>
        <v>6123</v>
      </c>
      <c r="D184" s="58">
        <f>PRRAS!E194</f>
        <v>6209</v>
      </c>
      <c r="E184" s="58">
        <v>0</v>
      </c>
      <c r="F184" s="58">
        <v>0</v>
      </c>
      <c r="G184" s="59">
        <f t="shared" si="4"/>
        <v>3393.0029999999997</v>
      </c>
      <c r="H184" s="59">
        <f t="shared" si="5"/>
        <v>0</v>
      </c>
      <c r="I184" s="60">
        <v>0</v>
      </c>
    </row>
    <row r="185" spans="1:9" x14ac:dyDescent="0.2">
      <c r="A185" s="57">
        <v>151</v>
      </c>
      <c r="B185" s="58">
        <f>PRRAS!C195</f>
        <v>184</v>
      </c>
      <c r="C185" s="58">
        <f>PRRAS!D195</f>
        <v>5630</v>
      </c>
      <c r="D185" s="58">
        <f>PRRAS!E195</f>
        <v>1459</v>
      </c>
      <c r="E185" s="58">
        <v>0</v>
      </c>
      <c r="F185" s="58">
        <v>0</v>
      </c>
      <c r="G185" s="59">
        <f t="shared" si="4"/>
        <v>1572.8319999999999</v>
      </c>
      <c r="H185" s="59">
        <f t="shared" si="5"/>
        <v>0</v>
      </c>
      <c r="I185" s="60">
        <v>0</v>
      </c>
    </row>
    <row r="186" spans="1:9" x14ac:dyDescent="0.2">
      <c r="A186" s="57">
        <v>151</v>
      </c>
      <c r="B186" s="58">
        <f>PRRAS!C196</f>
        <v>185</v>
      </c>
      <c r="C186" s="58">
        <f>PRRAS!D196</f>
        <v>23887</v>
      </c>
      <c r="D186" s="58">
        <f>PRRAS!E196</f>
        <v>22792</v>
      </c>
      <c r="E186" s="58">
        <v>0</v>
      </c>
      <c r="F186" s="58">
        <v>0</v>
      </c>
      <c r="G186" s="59">
        <f t="shared" si="4"/>
        <v>12852.135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0</v>
      </c>
      <c r="D189" s="58">
        <f>PRRAS!E199</f>
        <v>8000</v>
      </c>
      <c r="E189" s="58">
        <v>0</v>
      </c>
      <c r="F189" s="58">
        <v>0</v>
      </c>
      <c r="G189" s="59">
        <f t="shared" si="4"/>
        <v>3008</v>
      </c>
      <c r="H189" s="59">
        <f t="shared" si="5"/>
        <v>0</v>
      </c>
      <c r="I189" s="60">
        <v>0</v>
      </c>
    </row>
    <row r="190" spans="1:9" x14ac:dyDescent="0.2">
      <c r="A190" s="57">
        <v>151</v>
      </c>
      <c r="B190" s="58">
        <f>PRRAS!C200</f>
        <v>189</v>
      </c>
      <c r="C190" s="58">
        <f>PRRAS!D200</f>
        <v>380</v>
      </c>
      <c r="D190" s="58">
        <f>PRRAS!E200</f>
        <v>80</v>
      </c>
      <c r="E190" s="58">
        <v>0</v>
      </c>
      <c r="F190" s="58">
        <v>0</v>
      </c>
      <c r="G190" s="59">
        <f t="shared" si="4"/>
        <v>102.06</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23507</v>
      </c>
      <c r="D193" s="58">
        <f>PRRAS!E203</f>
        <v>14712</v>
      </c>
      <c r="E193" s="58">
        <v>0</v>
      </c>
      <c r="F193" s="58">
        <v>0</v>
      </c>
      <c r="G193" s="59">
        <f t="shared" si="4"/>
        <v>10162.752</v>
      </c>
      <c r="H193" s="59">
        <f t="shared" si="5"/>
        <v>0</v>
      </c>
      <c r="I193" s="60">
        <v>0</v>
      </c>
    </row>
    <row r="194" spans="1:9" x14ac:dyDescent="0.2">
      <c r="A194" s="57">
        <v>151</v>
      </c>
      <c r="B194" s="58">
        <f>PRRAS!C204</f>
        <v>193</v>
      </c>
      <c r="C194" s="58">
        <f>PRRAS!D204</f>
        <v>3086</v>
      </c>
      <c r="D194" s="58">
        <f>PRRAS!E204</f>
        <v>1243</v>
      </c>
      <c r="E194" s="58">
        <v>0</v>
      </c>
      <c r="F194" s="58">
        <v>0</v>
      </c>
      <c r="G194" s="59">
        <f t="shared" ref="G194:G257" si="6">(B194/1000)*(C194*1+D194*2)</f>
        <v>1075.396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3086</v>
      </c>
      <c r="D208" s="58">
        <f>PRRAS!E218</f>
        <v>1243</v>
      </c>
      <c r="E208" s="58">
        <v>0</v>
      </c>
      <c r="F208" s="58">
        <v>0</v>
      </c>
      <c r="G208" s="59">
        <f t="shared" si="6"/>
        <v>1153.404</v>
      </c>
      <c r="H208" s="59">
        <f t="shared" si="7"/>
        <v>0</v>
      </c>
      <c r="I208" s="60">
        <v>0</v>
      </c>
    </row>
    <row r="209" spans="1:9" x14ac:dyDescent="0.2">
      <c r="A209" s="57">
        <v>151</v>
      </c>
      <c r="B209" s="58">
        <f>PRRAS!C219</f>
        <v>208</v>
      </c>
      <c r="C209" s="58">
        <f>PRRAS!D219</f>
        <v>3086</v>
      </c>
      <c r="D209" s="58">
        <f>PRRAS!E219</f>
        <v>1243</v>
      </c>
      <c r="E209" s="58">
        <v>0</v>
      </c>
      <c r="F209" s="58">
        <v>0</v>
      </c>
      <c r="G209" s="59">
        <f t="shared" si="6"/>
        <v>1158.9759999999999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6189842</v>
      </c>
      <c r="D282" s="58">
        <f>PRRAS!E292</f>
        <v>6368290</v>
      </c>
      <c r="E282" s="58">
        <v>0</v>
      </c>
      <c r="F282" s="58">
        <v>0</v>
      </c>
      <c r="G282" s="59">
        <f t="shared" si="8"/>
        <v>5318324.5820000004</v>
      </c>
      <c r="H282" s="59">
        <f t="shared" si="9"/>
        <v>0</v>
      </c>
      <c r="I282" s="60">
        <v>0</v>
      </c>
    </row>
    <row r="283" spans="1:9" x14ac:dyDescent="0.2">
      <c r="A283" s="57">
        <v>151</v>
      </c>
      <c r="B283" s="58">
        <f>PRRAS!C293</f>
        <v>282</v>
      </c>
      <c r="C283" s="58">
        <f>PRRAS!D293</f>
        <v>393568</v>
      </c>
      <c r="D283" s="58">
        <f>PRRAS!E293</f>
        <v>83841</v>
      </c>
      <c r="E283" s="58">
        <v>0</v>
      </c>
      <c r="F283" s="58">
        <v>0</v>
      </c>
      <c r="G283" s="59">
        <f t="shared" si="8"/>
        <v>158272.49999999997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3425</v>
      </c>
      <c r="D285" s="58">
        <f>PRRAS!E295</f>
        <v>63563</v>
      </c>
      <c r="E285" s="58">
        <v>0</v>
      </c>
      <c r="F285" s="58">
        <v>0</v>
      </c>
      <c r="G285" s="59">
        <f t="shared" si="8"/>
        <v>37076.483999999997</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18235</v>
      </c>
      <c r="D287" s="58">
        <f>PRRAS!E297</f>
        <v>1075</v>
      </c>
      <c r="E287" s="58">
        <v>0</v>
      </c>
      <c r="F287" s="58">
        <v>0</v>
      </c>
      <c r="G287" s="59">
        <f t="shared" si="8"/>
        <v>5830.11</v>
      </c>
      <c r="H287" s="59">
        <f t="shared" si="9"/>
        <v>0</v>
      </c>
      <c r="I287" s="60">
        <v>0</v>
      </c>
    </row>
    <row r="288" spans="1:9" x14ac:dyDescent="0.2">
      <c r="A288" s="57">
        <v>151</v>
      </c>
      <c r="B288" s="58">
        <f>PRRAS!C298</f>
        <v>287</v>
      </c>
      <c r="C288" s="58">
        <f>PRRAS!D298</f>
        <v>0</v>
      </c>
      <c r="D288" s="58">
        <f>PRRAS!E298</f>
        <v>200</v>
      </c>
      <c r="E288" s="58">
        <v>0</v>
      </c>
      <c r="F288" s="58">
        <v>0</v>
      </c>
      <c r="G288" s="59">
        <f t="shared" si="8"/>
        <v>114.8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330295</v>
      </c>
      <c r="D342" s="58">
        <f>PRRAS!E353</f>
        <v>78808</v>
      </c>
      <c r="E342" s="58">
        <v>0</v>
      </c>
      <c r="F342" s="58">
        <v>0</v>
      </c>
      <c r="G342" s="59">
        <f t="shared" si="10"/>
        <v>166377.65100000001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330295</v>
      </c>
      <c r="D355" s="58">
        <f>PRRAS!E366</f>
        <v>78808</v>
      </c>
      <c r="E355" s="58">
        <v>0</v>
      </c>
      <c r="F355" s="58">
        <v>0</v>
      </c>
      <c r="G355" s="59">
        <f t="shared" si="10"/>
        <v>172720.49399999998</v>
      </c>
      <c r="H355" s="59">
        <f t="shared" si="11"/>
        <v>0</v>
      </c>
      <c r="I355" s="60">
        <v>0</v>
      </c>
    </row>
    <row r="356" spans="1:9" x14ac:dyDescent="0.2">
      <c r="A356" s="57">
        <v>151</v>
      </c>
      <c r="B356" s="58">
        <f>PRRAS!C367</f>
        <v>355</v>
      </c>
      <c r="C356" s="58">
        <f>PRRAS!D367</f>
        <v>176426</v>
      </c>
      <c r="D356" s="58">
        <f>PRRAS!E367</f>
        <v>0</v>
      </c>
      <c r="E356" s="58">
        <v>0</v>
      </c>
      <c r="F356" s="58">
        <v>0</v>
      </c>
      <c r="G356" s="59">
        <f t="shared" si="10"/>
        <v>62631.229999999996</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176426</v>
      </c>
      <c r="D358" s="58">
        <f>PRRAS!E369</f>
        <v>0</v>
      </c>
      <c r="E358" s="58">
        <v>0</v>
      </c>
      <c r="F358" s="58">
        <v>0</v>
      </c>
      <c r="G358" s="59">
        <f t="shared" si="10"/>
        <v>62984.081999999995</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152985</v>
      </c>
      <c r="D361" s="58">
        <f>PRRAS!E372</f>
        <v>74966</v>
      </c>
      <c r="E361" s="58">
        <v>0</v>
      </c>
      <c r="F361" s="58">
        <v>0</v>
      </c>
      <c r="G361" s="59">
        <f t="shared" si="10"/>
        <v>109050.12</v>
      </c>
      <c r="H361" s="59">
        <f t="shared" si="11"/>
        <v>0</v>
      </c>
      <c r="I361" s="60">
        <v>0</v>
      </c>
    </row>
    <row r="362" spans="1:9" x14ac:dyDescent="0.2">
      <c r="A362" s="57">
        <v>151</v>
      </c>
      <c r="B362" s="58">
        <f>PRRAS!C373</f>
        <v>361</v>
      </c>
      <c r="C362" s="58">
        <f>PRRAS!D373</f>
        <v>135610</v>
      </c>
      <c r="D362" s="58">
        <f>PRRAS!E373</f>
        <v>57982</v>
      </c>
      <c r="E362" s="58">
        <v>0</v>
      </c>
      <c r="F362" s="58">
        <v>0</v>
      </c>
      <c r="G362" s="59">
        <f t="shared" si="10"/>
        <v>90818.213999999993</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7000</v>
      </c>
      <c r="E367" s="58">
        <v>0</v>
      </c>
      <c r="F367" s="58">
        <v>0</v>
      </c>
      <c r="G367" s="59">
        <f t="shared" si="10"/>
        <v>5124</v>
      </c>
      <c r="H367" s="59">
        <f t="shared" si="11"/>
        <v>0</v>
      </c>
      <c r="I367" s="60">
        <v>0</v>
      </c>
    </row>
    <row r="368" spans="1:9" x14ac:dyDescent="0.2">
      <c r="A368" s="57">
        <v>151</v>
      </c>
      <c r="B368" s="58">
        <f>PRRAS!C379</f>
        <v>367</v>
      </c>
      <c r="C368" s="58">
        <f>PRRAS!D379</f>
        <v>17375</v>
      </c>
      <c r="D368" s="58">
        <f>PRRAS!E379</f>
        <v>9984</v>
      </c>
      <c r="E368" s="58">
        <v>0</v>
      </c>
      <c r="F368" s="58">
        <v>0</v>
      </c>
      <c r="G368" s="59">
        <f t="shared" si="10"/>
        <v>13704.880999999999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884</v>
      </c>
      <c r="D375" s="58">
        <f>PRRAS!E386</f>
        <v>3842</v>
      </c>
      <c r="E375" s="58">
        <v>0</v>
      </c>
      <c r="F375" s="58">
        <v>0</v>
      </c>
      <c r="G375" s="59">
        <f t="shared" si="10"/>
        <v>3204.4319999999998</v>
      </c>
      <c r="H375" s="59">
        <f t="shared" si="11"/>
        <v>0</v>
      </c>
      <c r="I375" s="60">
        <v>0</v>
      </c>
    </row>
    <row r="376" spans="1:9" x14ac:dyDescent="0.2">
      <c r="A376" s="57">
        <v>151</v>
      </c>
      <c r="B376" s="58">
        <f>PRRAS!C387</f>
        <v>375</v>
      </c>
      <c r="C376" s="58">
        <f>PRRAS!D387</f>
        <v>884</v>
      </c>
      <c r="D376" s="58">
        <f>PRRAS!E387</f>
        <v>3842</v>
      </c>
      <c r="E376" s="58">
        <v>0</v>
      </c>
      <c r="F376" s="58">
        <v>0</v>
      </c>
      <c r="G376" s="59">
        <f t="shared" si="10"/>
        <v>3213</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330295</v>
      </c>
      <c r="D400" s="58">
        <f>PRRAS!E411</f>
        <v>78808</v>
      </c>
      <c r="E400" s="58">
        <v>0</v>
      </c>
      <c r="F400" s="58">
        <v>0</v>
      </c>
      <c r="G400" s="59">
        <f t="shared" si="12"/>
        <v>194676.489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6583410</v>
      </c>
      <c r="D404" s="58">
        <f>PRRAS!E415</f>
        <v>6452131</v>
      </c>
      <c r="E404" s="58">
        <v>0</v>
      </c>
      <c r="F404" s="58">
        <v>0</v>
      </c>
      <c r="G404" s="59">
        <f t="shared" si="12"/>
        <v>7853531.8160000006</v>
      </c>
      <c r="H404" s="59">
        <f t="shared" si="13"/>
        <v>0</v>
      </c>
      <c r="I404" s="60">
        <v>0</v>
      </c>
    </row>
    <row r="405" spans="1:9" x14ac:dyDescent="0.2">
      <c r="A405" s="57">
        <v>151</v>
      </c>
      <c r="B405" s="58">
        <f>PRRAS!C416</f>
        <v>404</v>
      </c>
      <c r="C405" s="58">
        <f>PRRAS!D416</f>
        <v>6520137</v>
      </c>
      <c r="D405" s="58">
        <f>PRRAS!E416</f>
        <v>6447098</v>
      </c>
      <c r="E405" s="58">
        <v>0</v>
      </c>
      <c r="F405" s="58">
        <v>0</v>
      </c>
      <c r="G405" s="59">
        <f t="shared" si="12"/>
        <v>7843390.5320000006</v>
      </c>
      <c r="H405" s="59">
        <f t="shared" si="13"/>
        <v>0</v>
      </c>
      <c r="I405" s="60">
        <v>0</v>
      </c>
    </row>
    <row r="406" spans="1:9" x14ac:dyDescent="0.2">
      <c r="A406" s="57">
        <v>151</v>
      </c>
      <c r="B406" s="58">
        <f>PRRAS!C417</f>
        <v>405</v>
      </c>
      <c r="C406" s="58">
        <f>PRRAS!D417</f>
        <v>63273</v>
      </c>
      <c r="D406" s="58">
        <f>PRRAS!E417</f>
        <v>5033</v>
      </c>
      <c r="E406" s="58">
        <v>0</v>
      </c>
      <c r="F406" s="58">
        <v>0</v>
      </c>
      <c r="G406" s="59">
        <f t="shared" si="12"/>
        <v>29702.295000000002</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3425</v>
      </c>
      <c r="D408" s="58">
        <f>PRRAS!E419</f>
        <v>63563</v>
      </c>
      <c r="E408" s="58">
        <v>0</v>
      </c>
      <c r="F408" s="58">
        <v>0</v>
      </c>
      <c r="G408" s="59">
        <f t="shared" si="12"/>
        <v>53134.256999999998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18235</v>
      </c>
      <c r="D410" s="58">
        <f>PRRAS!E421</f>
        <v>1075</v>
      </c>
      <c r="E410" s="58">
        <v>0</v>
      </c>
      <c r="F410" s="58">
        <v>0</v>
      </c>
      <c r="G410" s="59">
        <f t="shared" si="12"/>
        <v>8337.4650000000001</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6583410</v>
      </c>
      <c r="D630" s="58">
        <f>PRRAS!E642</f>
        <v>6452131</v>
      </c>
      <c r="E630" s="58">
        <v>0</v>
      </c>
      <c r="F630" s="58">
        <v>0</v>
      </c>
      <c r="G630" s="59">
        <f t="shared" si="18"/>
        <v>12257745.687999999</v>
      </c>
      <c r="H630" s="59">
        <f t="shared" si="19"/>
        <v>0</v>
      </c>
      <c r="I630" s="60">
        <v>0</v>
      </c>
    </row>
    <row r="631" spans="1:9" x14ac:dyDescent="0.2">
      <c r="A631" s="57">
        <v>151</v>
      </c>
      <c r="B631" s="58">
        <f>PRRAS!C643</f>
        <v>630</v>
      </c>
      <c r="C631" s="58">
        <f>PRRAS!D643</f>
        <v>6520137</v>
      </c>
      <c r="D631" s="58">
        <f>PRRAS!E643</f>
        <v>6447098</v>
      </c>
      <c r="E631" s="58">
        <v>0</v>
      </c>
      <c r="F631" s="58">
        <v>0</v>
      </c>
      <c r="G631" s="59">
        <f t="shared" si="18"/>
        <v>12231029.790000001</v>
      </c>
      <c r="H631" s="59">
        <f t="shared" si="19"/>
        <v>0</v>
      </c>
      <c r="I631" s="60">
        <v>0</v>
      </c>
    </row>
    <row r="632" spans="1:9" x14ac:dyDescent="0.2">
      <c r="A632" s="57">
        <v>151</v>
      </c>
      <c r="B632" s="58">
        <f>PRRAS!C644</f>
        <v>631</v>
      </c>
      <c r="C632" s="58">
        <f>PRRAS!D644</f>
        <v>63273</v>
      </c>
      <c r="D632" s="58">
        <f>PRRAS!E644</f>
        <v>5033</v>
      </c>
      <c r="E632" s="58">
        <v>0</v>
      </c>
      <c r="F632" s="58">
        <v>0</v>
      </c>
      <c r="G632" s="59">
        <f t="shared" si="18"/>
        <v>46276.909</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3425</v>
      </c>
      <c r="D634" s="58">
        <f>PRRAS!E646</f>
        <v>63563</v>
      </c>
      <c r="E634" s="58">
        <v>0</v>
      </c>
      <c r="F634" s="58">
        <v>0</v>
      </c>
      <c r="G634" s="59">
        <f t="shared" si="18"/>
        <v>82638.782999999996</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66698</v>
      </c>
      <c r="D636" s="58">
        <f>PRRAS!E648</f>
        <v>68596</v>
      </c>
      <c r="E636" s="58">
        <v>0</v>
      </c>
      <c r="F636" s="58">
        <v>0</v>
      </c>
      <c r="G636" s="59">
        <f t="shared" si="18"/>
        <v>129470.15000000001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465253</v>
      </c>
      <c r="D638" s="58">
        <f>PRRAS!E650</f>
        <v>467053</v>
      </c>
      <c r="E638" s="58">
        <v>0</v>
      </c>
      <c r="F638" s="58">
        <v>0</v>
      </c>
      <c r="G638" s="59">
        <f t="shared" si="18"/>
        <v>891391.68299999996</v>
      </c>
      <c r="H638" s="59">
        <f t="shared" si="19"/>
        <v>0</v>
      </c>
      <c r="I638" s="60">
        <v>0</v>
      </c>
    </row>
    <row r="639" spans="1:9" x14ac:dyDescent="0.2">
      <c r="A639" s="57">
        <v>151</v>
      </c>
      <c r="B639" s="58">
        <f>PRRAS!C652</f>
        <v>638</v>
      </c>
      <c r="C639" s="58">
        <f>PRRAS!D652</f>
        <v>113644</v>
      </c>
      <c r="D639" s="58">
        <f>PRRAS!E652</f>
        <v>122707</v>
      </c>
      <c r="E639" s="58">
        <v>0</v>
      </c>
      <c r="F639" s="58">
        <v>0</v>
      </c>
      <c r="G639" s="59">
        <f t="shared" si="18"/>
        <v>229079.00400000002</v>
      </c>
      <c r="H639" s="59">
        <f t="shared" si="19"/>
        <v>0</v>
      </c>
      <c r="I639" s="60">
        <v>0</v>
      </c>
    </row>
    <row r="640" spans="1:9" x14ac:dyDescent="0.2">
      <c r="A640" s="57">
        <v>151</v>
      </c>
      <c r="B640" s="58">
        <f>PRRAS!C653</f>
        <v>639</v>
      </c>
      <c r="C640" s="58">
        <f>PRRAS!D653</f>
        <v>5826000</v>
      </c>
      <c r="D640" s="58">
        <f>PRRAS!E653</f>
        <v>5994148</v>
      </c>
      <c r="E640" s="58">
        <v>0</v>
      </c>
      <c r="F640" s="58">
        <v>0</v>
      </c>
      <c r="G640" s="59">
        <f t="shared" si="18"/>
        <v>11383335.143999999</v>
      </c>
      <c r="H640" s="59">
        <f t="shared" si="19"/>
        <v>0</v>
      </c>
      <c r="I640" s="60">
        <v>0</v>
      </c>
    </row>
    <row r="641" spans="1:9" x14ac:dyDescent="0.2">
      <c r="A641" s="57">
        <v>151</v>
      </c>
      <c r="B641" s="58">
        <f>PRRAS!C654</f>
        <v>640</v>
      </c>
      <c r="C641" s="58">
        <f>PRRAS!D654</f>
        <v>5816937</v>
      </c>
      <c r="D641" s="58">
        <f>PRRAS!E654</f>
        <v>5998631</v>
      </c>
      <c r="E641" s="58">
        <v>0</v>
      </c>
      <c r="F641" s="58">
        <v>0</v>
      </c>
      <c r="G641" s="59">
        <f t="shared" si="18"/>
        <v>11401087.359999999</v>
      </c>
      <c r="H641" s="59">
        <f t="shared" si="19"/>
        <v>0</v>
      </c>
      <c r="I641" s="60">
        <v>0</v>
      </c>
    </row>
    <row r="642" spans="1:9" x14ac:dyDescent="0.2">
      <c r="A642" s="57">
        <v>151</v>
      </c>
      <c r="B642" s="58">
        <f>PRRAS!C655</f>
        <v>641</v>
      </c>
      <c r="C642" s="58">
        <f>PRRAS!D655</f>
        <v>122707</v>
      </c>
      <c r="D642" s="58">
        <f>PRRAS!E655</f>
        <v>118224</v>
      </c>
      <c r="E642" s="58">
        <v>0</v>
      </c>
      <c r="F642" s="58">
        <v>0</v>
      </c>
      <c r="G642" s="59">
        <f t="shared" ref="G642:G705" si="20">(B642/1000)*(C642*1+D642*2)</f>
        <v>230218.35500000001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49</v>
      </c>
      <c r="D644" s="58">
        <f>PRRAS!E657</f>
        <v>49</v>
      </c>
      <c r="E644" s="58">
        <v>0</v>
      </c>
      <c r="F644" s="58">
        <v>0</v>
      </c>
      <c r="G644" s="59">
        <f t="shared" si="20"/>
        <v>94.521000000000001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45</v>
      </c>
      <c r="D646" s="58">
        <f>PRRAS!E659</f>
        <v>44</v>
      </c>
      <c r="E646" s="58">
        <v>0</v>
      </c>
      <c r="F646" s="58">
        <v>0</v>
      </c>
      <c r="G646" s="59">
        <f t="shared" si="20"/>
        <v>85.784999999999997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57396</v>
      </c>
      <c r="D659" s="58">
        <f>PRRAS!E672</f>
        <v>0</v>
      </c>
      <c r="E659" s="58">
        <v>0</v>
      </c>
      <c r="F659" s="58">
        <v>0</v>
      </c>
      <c r="G659" s="59">
        <f t="shared" si="20"/>
        <v>37766.567999999999</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5498658</v>
      </c>
      <c r="D665" s="58">
        <f>PRRAS!E678</f>
        <v>5657721</v>
      </c>
      <c r="E665" s="58">
        <v>0</v>
      </c>
      <c r="F665" s="58">
        <v>0</v>
      </c>
      <c r="G665" s="59">
        <f t="shared" si="20"/>
        <v>11164562.4</v>
      </c>
      <c r="H665" s="59">
        <f t="shared" si="21"/>
        <v>0</v>
      </c>
      <c r="I665" s="60">
        <v>0</v>
      </c>
    </row>
    <row r="666" spans="1:9" x14ac:dyDescent="0.2">
      <c r="A666" s="57">
        <v>151</v>
      </c>
      <c r="B666" s="58">
        <f>PRRAS!C679</f>
        <v>665</v>
      </c>
      <c r="C666" s="58">
        <f>PRRAS!D679</f>
        <v>0</v>
      </c>
      <c r="D666" s="58">
        <f>PRRAS!E679</f>
        <v>25262</v>
      </c>
      <c r="E666" s="58">
        <v>0</v>
      </c>
      <c r="F666" s="58">
        <v>0</v>
      </c>
      <c r="G666" s="59">
        <f t="shared" si="20"/>
        <v>33598.46</v>
      </c>
      <c r="H666" s="59">
        <f t="shared" si="21"/>
        <v>0</v>
      </c>
      <c r="I666" s="60">
        <v>0</v>
      </c>
    </row>
    <row r="667" spans="1:9" x14ac:dyDescent="0.2">
      <c r="A667" s="57">
        <v>151</v>
      </c>
      <c r="B667" s="58">
        <f>PRRAS!C680</f>
        <v>666</v>
      </c>
      <c r="C667" s="58">
        <f>PRRAS!D680</f>
        <v>42000</v>
      </c>
      <c r="D667" s="58">
        <f>PRRAS!E680</f>
        <v>2000</v>
      </c>
      <c r="E667" s="58">
        <v>0</v>
      </c>
      <c r="F667" s="58">
        <v>0</v>
      </c>
      <c r="G667" s="59">
        <f t="shared" si="20"/>
        <v>30636</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12770</v>
      </c>
      <c r="E669" s="58">
        <v>0</v>
      </c>
      <c r="F669" s="58">
        <v>0</v>
      </c>
      <c r="G669" s="59">
        <f t="shared" si="20"/>
        <v>17060.72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13934</v>
      </c>
      <c r="D671" s="58">
        <f>PRRAS!E684</f>
        <v>7652</v>
      </c>
      <c r="E671" s="58">
        <v>0</v>
      </c>
      <c r="F671" s="58">
        <v>0</v>
      </c>
      <c r="G671" s="59">
        <f t="shared" si="20"/>
        <v>19589.460000000003</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161343</v>
      </c>
      <c r="D685" s="58">
        <f>PRRAS!E698</f>
        <v>29649</v>
      </c>
      <c r="E685" s="58">
        <v>0</v>
      </c>
      <c r="F685" s="58">
        <v>0</v>
      </c>
      <c r="G685" s="59">
        <f t="shared" si="20"/>
        <v>150918.44400000002</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10767</v>
      </c>
      <c r="D689" s="58">
        <f>PRRAS!E702</f>
        <v>3518</v>
      </c>
      <c r="E689" s="58">
        <v>0</v>
      </c>
      <c r="F689" s="58">
        <v>0</v>
      </c>
      <c r="G689" s="59">
        <f t="shared" si="20"/>
        <v>12248.463999999998</v>
      </c>
      <c r="H689" s="59">
        <f t="shared" si="21"/>
        <v>0</v>
      </c>
      <c r="I689" s="60">
        <v>0</v>
      </c>
    </row>
    <row r="690" spans="1:9" x14ac:dyDescent="0.2">
      <c r="A690" s="57">
        <v>151</v>
      </c>
      <c r="B690" s="58">
        <f>PRRAS!C703</f>
        <v>689</v>
      </c>
      <c r="C690" s="58">
        <f>PRRAS!D703</f>
        <v>207419</v>
      </c>
      <c r="D690" s="58">
        <f>PRRAS!E703</f>
        <v>201410</v>
      </c>
      <c r="E690" s="58">
        <v>0</v>
      </c>
      <c r="F690" s="58">
        <v>0</v>
      </c>
      <c r="G690" s="59">
        <f t="shared" si="20"/>
        <v>420454.67099999997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14040</v>
      </c>
      <c r="D692" s="58">
        <f>PRRAS!E705</f>
        <v>11059</v>
      </c>
      <c r="E692" s="58">
        <v>0</v>
      </c>
      <c r="F692" s="58">
        <v>0</v>
      </c>
      <c r="G692" s="59">
        <f t="shared" si="20"/>
        <v>24985.178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9519004</v>
      </c>
      <c r="D977" s="63">
        <f>Bil!E12</f>
        <v>10452719</v>
      </c>
      <c r="E977" s="63">
        <v>0</v>
      </c>
      <c r="F977" s="63">
        <v>0</v>
      </c>
      <c r="G977" s="64">
        <f t="shared" ref="G977:G1040" si="32">B977/1000*C977+B977/500*D977</f>
        <v>30424.442000000003</v>
      </c>
      <c r="H977" s="64">
        <f t="shared" si="31"/>
        <v>0</v>
      </c>
      <c r="I977" s="65"/>
    </row>
    <row r="978" spans="1:9" x14ac:dyDescent="0.2">
      <c r="A978" s="57">
        <v>152</v>
      </c>
      <c r="B978" s="58">
        <f>Bil!C13</f>
        <v>2</v>
      </c>
      <c r="C978" s="58">
        <f>Bil!D13</f>
        <v>8912629</v>
      </c>
      <c r="D978" s="58">
        <f>Bil!E13</f>
        <v>9866367</v>
      </c>
      <c r="E978" s="58">
        <v>0</v>
      </c>
      <c r="F978" s="58">
        <v>0</v>
      </c>
      <c r="G978" s="59">
        <f t="shared" si="32"/>
        <v>57290.726000000002</v>
      </c>
      <c r="H978" s="59">
        <f t="shared" si="31"/>
        <v>0</v>
      </c>
      <c r="I978" s="60"/>
    </row>
    <row r="979" spans="1:9" x14ac:dyDescent="0.2">
      <c r="A979" s="57">
        <v>152</v>
      </c>
      <c r="B979" s="58">
        <f>Bil!C14</f>
        <v>3</v>
      </c>
      <c r="C979" s="58">
        <f>Bil!D14</f>
        <v>67800</v>
      </c>
      <c r="D979" s="58">
        <f>Bil!E14</f>
        <v>67800</v>
      </c>
      <c r="E979" s="58">
        <v>0</v>
      </c>
      <c r="F979" s="58">
        <v>0</v>
      </c>
      <c r="G979" s="59">
        <f t="shared" si="32"/>
        <v>610.20000000000005</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67800</v>
      </c>
      <c r="D981" s="58">
        <f>Bil!E16</f>
        <v>67800</v>
      </c>
      <c r="E981" s="58">
        <v>0</v>
      </c>
      <c r="F981" s="58">
        <v>0</v>
      </c>
      <c r="G981" s="59">
        <f t="shared" si="32"/>
        <v>1017</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8844829</v>
      </c>
      <c r="D983" s="58">
        <f>Bil!E18</f>
        <v>9798567</v>
      </c>
      <c r="E983" s="58">
        <v>0</v>
      </c>
      <c r="F983" s="58">
        <v>0</v>
      </c>
      <c r="G983" s="59">
        <f t="shared" si="32"/>
        <v>199093.74099999998</v>
      </c>
      <c r="H983" s="59">
        <f t="shared" si="31"/>
        <v>0</v>
      </c>
      <c r="I983" s="60"/>
    </row>
    <row r="984" spans="1:9" x14ac:dyDescent="0.2">
      <c r="A984" s="57">
        <v>152</v>
      </c>
      <c r="B984" s="58">
        <f>Bil!C19</f>
        <v>8</v>
      </c>
      <c r="C984" s="58">
        <f>Bil!D19</f>
        <v>8524970</v>
      </c>
      <c r="D984" s="58">
        <f>Bil!E19</f>
        <v>9488111</v>
      </c>
      <c r="E984" s="58">
        <v>0</v>
      </c>
      <c r="F984" s="58">
        <v>0</v>
      </c>
      <c r="G984" s="59">
        <f t="shared" si="32"/>
        <v>220009.53600000002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10470136</v>
      </c>
      <c r="D986" s="58">
        <f>Bil!E21</f>
        <v>11303718</v>
      </c>
      <c r="E986" s="58">
        <v>0</v>
      </c>
      <c r="F986" s="58">
        <v>0</v>
      </c>
      <c r="G986" s="59">
        <f t="shared" si="32"/>
        <v>330775.72000000003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1945166</v>
      </c>
      <c r="D989" s="58">
        <f>Bil!E24</f>
        <v>1815607</v>
      </c>
      <c r="E989" s="58">
        <v>0</v>
      </c>
      <c r="F989" s="58">
        <v>0</v>
      </c>
      <c r="G989" s="59">
        <f t="shared" si="32"/>
        <v>72492.94</v>
      </c>
      <c r="H989" s="59">
        <f t="shared" si="31"/>
        <v>0</v>
      </c>
      <c r="I989" s="60"/>
    </row>
    <row r="990" spans="1:9" x14ac:dyDescent="0.2">
      <c r="A990" s="57">
        <v>152</v>
      </c>
      <c r="B990" s="58">
        <f>Bil!C25</f>
        <v>14</v>
      </c>
      <c r="C990" s="58">
        <f>Bil!D25</f>
        <v>232693</v>
      </c>
      <c r="D990" s="58">
        <f>Bil!E25</f>
        <v>237009</v>
      </c>
      <c r="E990" s="58">
        <v>0</v>
      </c>
      <c r="F990" s="58">
        <v>0</v>
      </c>
      <c r="G990" s="59">
        <f t="shared" si="32"/>
        <v>9893.9540000000015</v>
      </c>
      <c r="H990" s="59">
        <f t="shared" si="31"/>
        <v>0</v>
      </c>
      <c r="I990" s="60"/>
    </row>
    <row r="991" spans="1:9" x14ac:dyDescent="0.2">
      <c r="A991" s="57">
        <v>152</v>
      </c>
      <c r="B991" s="58">
        <f>Bil!C26</f>
        <v>15</v>
      </c>
      <c r="C991" s="58">
        <f>Bil!D26</f>
        <v>931585</v>
      </c>
      <c r="D991" s="58">
        <f>Bil!E26</f>
        <v>756271</v>
      </c>
      <c r="E991" s="58">
        <v>0</v>
      </c>
      <c r="F991" s="58">
        <v>0</v>
      </c>
      <c r="G991" s="59">
        <f t="shared" si="32"/>
        <v>36661.904999999999</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4798</v>
      </c>
      <c r="D993" s="58">
        <f>Bil!E28</f>
        <v>4798</v>
      </c>
      <c r="E993" s="58">
        <v>0</v>
      </c>
      <c r="F993" s="58">
        <v>0</v>
      </c>
      <c r="G993" s="59">
        <f t="shared" si="32"/>
        <v>244.69800000000001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52022</v>
      </c>
      <c r="D996" s="58">
        <f>Bil!E31</f>
        <v>59022</v>
      </c>
      <c r="E996" s="58">
        <v>0</v>
      </c>
      <c r="F996" s="58">
        <v>0</v>
      </c>
      <c r="G996" s="59">
        <f t="shared" si="32"/>
        <v>3401.32</v>
      </c>
      <c r="H996" s="59">
        <f t="shared" si="31"/>
        <v>0</v>
      </c>
      <c r="I996" s="60"/>
    </row>
    <row r="997" spans="1:9" x14ac:dyDescent="0.2">
      <c r="A997" s="57">
        <v>152</v>
      </c>
      <c r="B997" s="58">
        <f>Bil!C32</f>
        <v>21</v>
      </c>
      <c r="C997" s="58">
        <f>Bil!D32</f>
        <v>17375</v>
      </c>
      <c r="D997" s="58">
        <f>Bil!E32</f>
        <v>27358</v>
      </c>
      <c r="E997" s="58">
        <v>0</v>
      </c>
      <c r="F997" s="58">
        <v>0</v>
      </c>
      <c r="G997" s="59">
        <f t="shared" si="32"/>
        <v>1513.9110000000001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773087</v>
      </c>
      <c r="D999" s="58">
        <f>Bil!E34</f>
        <v>610440</v>
      </c>
      <c r="E999" s="58">
        <v>0</v>
      </c>
      <c r="F999" s="58">
        <v>0</v>
      </c>
      <c r="G999" s="59">
        <f t="shared" si="32"/>
        <v>45861.240999999995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87166</v>
      </c>
      <c r="D1006" s="58">
        <f>Bil!E41</f>
        <v>73447</v>
      </c>
      <c r="E1006" s="58">
        <v>0</v>
      </c>
      <c r="F1006" s="58">
        <v>0</v>
      </c>
      <c r="G1006" s="59">
        <f t="shared" si="32"/>
        <v>7021.7999999999993</v>
      </c>
      <c r="H1006" s="59">
        <f t="shared" si="31"/>
        <v>0</v>
      </c>
      <c r="I1006" s="60"/>
    </row>
    <row r="1007" spans="1:9" x14ac:dyDescent="0.2">
      <c r="A1007" s="57">
        <v>152</v>
      </c>
      <c r="B1007" s="58">
        <f>Bil!C42</f>
        <v>31</v>
      </c>
      <c r="C1007" s="58">
        <f>Bil!D42</f>
        <v>87166</v>
      </c>
      <c r="D1007" s="58">
        <f>Bil!E42</f>
        <v>91008</v>
      </c>
      <c r="E1007" s="58">
        <v>0</v>
      </c>
      <c r="F1007" s="58">
        <v>0</v>
      </c>
      <c r="G1007" s="59">
        <f t="shared" si="32"/>
        <v>8344.6419999999998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17561</v>
      </c>
      <c r="E1011" s="58">
        <v>0</v>
      </c>
      <c r="F1011" s="58">
        <v>0</v>
      </c>
      <c r="G1011" s="59">
        <f t="shared" si="32"/>
        <v>1229.2700000000002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63765</v>
      </c>
      <c r="D1025" s="58">
        <f>Bil!E60</f>
        <v>50136</v>
      </c>
      <c r="E1025" s="58">
        <v>0</v>
      </c>
      <c r="F1025" s="58">
        <v>0</v>
      </c>
      <c r="G1025" s="59">
        <f t="shared" si="32"/>
        <v>8037.8130000000001</v>
      </c>
      <c r="H1025" s="59">
        <f t="shared" si="31"/>
        <v>0</v>
      </c>
      <c r="I1025" s="60"/>
    </row>
    <row r="1026" spans="1:9" x14ac:dyDescent="0.2">
      <c r="A1026" s="57">
        <v>152</v>
      </c>
      <c r="B1026" s="58">
        <f>Bil!C61</f>
        <v>50</v>
      </c>
      <c r="C1026" s="58">
        <f>Bil!D61</f>
        <v>63765</v>
      </c>
      <c r="D1026" s="58">
        <f>Bil!E61</f>
        <v>50136</v>
      </c>
      <c r="E1026" s="58">
        <v>0</v>
      </c>
      <c r="F1026" s="58">
        <v>0</v>
      </c>
      <c r="G1026" s="59">
        <f t="shared" si="32"/>
        <v>8201.85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606375</v>
      </c>
      <c r="D1039" s="58">
        <f>Bil!E74</f>
        <v>586352</v>
      </c>
      <c r="E1039" s="58">
        <v>0</v>
      </c>
      <c r="F1039" s="58">
        <v>0</v>
      </c>
      <c r="G1039" s="59">
        <f t="shared" si="32"/>
        <v>112081.977</v>
      </c>
      <c r="H1039" s="59">
        <f t="shared" si="33"/>
        <v>0</v>
      </c>
      <c r="I1039" s="60"/>
    </row>
    <row r="1040" spans="1:9" x14ac:dyDescent="0.2">
      <c r="A1040" s="57">
        <v>152</v>
      </c>
      <c r="B1040" s="58">
        <f>Bil!C75</f>
        <v>64</v>
      </c>
      <c r="C1040" s="58">
        <f>Bil!D75</f>
        <v>122707</v>
      </c>
      <c r="D1040" s="58">
        <f>Bil!E75</f>
        <v>118224</v>
      </c>
      <c r="E1040" s="58">
        <v>0</v>
      </c>
      <c r="F1040" s="58">
        <v>0</v>
      </c>
      <c r="G1040" s="59">
        <f t="shared" si="32"/>
        <v>22985.920000000002</v>
      </c>
      <c r="H1040" s="59">
        <f t="shared" si="33"/>
        <v>0</v>
      </c>
      <c r="I1040" s="60"/>
    </row>
    <row r="1041" spans="1:9" x14ac:dyDescent="0.2">
      <c r="A1041" s="57">
        <v>152</v>
      </c>
      <c r="B1041" s="58">
        <f>Bil!C76</f>
        <v>65</v>
      </c>
      <c r="C1041" s="58">
        <f>Bil!D76</f>
        <v>122707</v>
      </c>
      <c r="D1041" s="58">
        <f>Bil!E76</f>
        <v>118224</v>
      </c>
      <c r="E1041" s="58">
        <v>0</v>
      </c>
      <c r="F1041" s="58">
        <v>0</v>
      </c>
      <c r="G1041" s="59">
        <f t="shared" ref="G1041:G1104" si="34">B1041/1000*C1041+B1041/500*D1041</f>
        <v>23345.075000000001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122707</v>
      </c>
      <c r="D1043" s="58">
        <f>Bil!E78</f>
        <v>118224</v>
      </c>
      <c r="E1043" s="58">
        <v>0</v>
      </c>
      <c r="F1043" s="58">
        <v>0</v>
      </c>
      <c r="G1043" s="59">
        <f t="shared" si="34"/>
        <v>24063.385000000002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180</v>
      </c>
      <c r="D1049" s="58">
        <f>Bil!E84</f>
        <v>0</v>
      </c>
      <c r="E1049" s="58">
        <v>0</v>
      </c>
      <c r="F1049" s="58">
        <v>0</v>
      </c>
      <c r="G1049" s="59">
        <f t="shared" si="34"/>
        <v>13.139999999999999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180</v>
      </c>
      <c r="D1056" s="58">
        <f>Bil!E91</f>
        <v>0</v>
      </c>
      <c r="E1056" s="58">
        <v>0</v>
      </c>
      <c r="F1056" s="58">
        <v>0</v>
      </c>
      <c r="G1056" s="59">
        <f t="shared" si="34"/>
        <v>14.4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18235</v>
      </c>
      <c r="D1116" s="58">
        <f>Bil!E151</f>
        <v>1075</v>
      </c>
      <c r="E1116" s="58">
        <v>0</v>
      </c>
      <c r="F1116" s="58">
        <v>0</v>
      </c>
      <c r="G1116" s="59">
        <f t="shared" si="36"/>
        <v>2853.9</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18235</v>
      </c>
      <c r="D1128" s="58">
        <f>Bil!E163</f>
        <v>875</v>
      </c>
      <c r="E1128" s="58">
        <v>0</v>
      </c>
      <c r="F1128" s="58">
        <v>0</v>
      </c>
      <c r="G1128" s="59">
        <f t="shared" si="36"/>
        <v>3037.72</v>
      </c>
      <c r="H1128" s="59">
        <f t="shared" si="35"/>
        <v>0</v>
      </c>
      <c r="I1128" s="60"/>
    </row>
    <row r="1129" spans="1:9" x14ac:dyDescent="0.2">
      <c r="A1129" s="57">
        <v>152</v>
      </c>
      <c r="B1129" s="58">
        <f>Bil!C164</f>
        <v>153</v>
      </c>
      <c r="C1129" s="58">
        <f>Bil!D164</f>
        <v>0</v>
      </c>
      <c r="D1129" s="58">
        <f>Bil!E164</f>
        <v>200</v>
      </c>
      <c r="E1129" s="58">
        <v>0</v>
      </c>
      <c r="F1129" s="58">
        <v>0</v>
      </c>
      <c r="G1129" s="59">
        <f t="shared" si="36"/>
        <v>61.199999999999996</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465253</v>
      </c>
      <c r="D1134" s="58">
        <f>Bil!E169</f>
        <v>467053</v>
      </c>
      <c r="E1134" s="58">
        <v>0</v>
      </c>
      <c r="F1134" s="58">
        <v>0</v>
      </c>
      <c r="G1134" s="59">
        <f t="shared" si="36"/>
        <v>221098.72200000001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465253</v>
      </c>
      <c r="D1137" s="58">
        <f>Bil!E172</f>
        <v>467053</v>
      </c>
      <c r="E1137" s="58">
        <v>0</v>
      </c>
      <c r="F1137" s="58">
        <v>0</v>
      </c>
      <c r="G1137" s="59">
        <f t="shared" si="36"/>
        <v>225296.799</v>
      </c>
      <c r="H1137" s="59">
        <f t="shared" si="35"/>
        <v>0</v>
      </c>
      <c r="I1137" s="60"/>
    </row>
    <row r="1138" spans="1:9" x14ac:dyDescent="0.2">
      <c r="A1138" s="57">
        <v>152</v>
      </c>
      <c r="B1138" s="58">
        <f>Bil!C173</f>
        <v>162</v>
      </c>
      <c r="C1138" s="58">
        <f>Bil!D173</f>
        <v>9519005</v>
      </c>
      <c r="D1138" s="58">
        <f>Bil!E173</f>
        <v>10452719</v>
      </c>
      <c r="E1138" s="58">
        <v>0</v>
      </c>
      <c r="F1138" s="58">
        <v>0</v>
      </c>
      <c r="G1138" s="59">
        <f t="shared" si="36"/>
        <v>4928759.7660000008</v>
      </c>
      <c r="H1138" s="59">
        <f t="shared" si="35"/>
        <v>0</v>
      </c>
      <c r="I1138" s="60"/>
    </row>
    <row r="1139" spans="1:9" x14ac:dyDescent="0.2">
      <c r="A1139" s="57">
        <v>152</v>
      </c>
      <c r="B1139" s="58">
        <f>Bil!C174</f>
        <v>163</v>
      </c>
      <c r="C1139" s="58">
        <f>Bil!D174</f>
        <v>521443</v>
      </c>
      <c r="D1139" s="58">
        <f>Bil!E174</f>
        <v>516680</v>
      </c>
      <c r="E1139" s="58">
        <v>0</v>
      </c>
      <c r="F1139" s="58">
        <v>0</v>
      </c>
      <c r="G1139" s="59">
        <f t="shared" si="36"/>
        <v>253432.889</v>
      </c>
      <c r="H1139" s="59">
        <f t="shared" si="35"/>
        <v>0</v>
      </c>
      <c r="I1139" s="60"/>
    </row>
    <row r="1140" spans="1:9" x14ac:dyDescent="0.2">
      <c r="A1140" s="57">
        <v>152</v>
      </c>
      <c r="B1140" s="58">
        <f>Bil!C175</f>
        <v>164</v>
      </c>
      <c r="C1140" s="58">
        <f>Bil!D175</f>
        <v>521443</v>
      </c>
      <c r="D1140" s="58">
        <f>Bil!E175</f>
        <v>516680</v>
      </c>
      <c r="E1140" s="58">
        <v>0</v>
      </c>
      <c r="F1140" s="58">
        <v>0</v>
      </c>
      <c r="G1140" s="59">
        <f t="shared" si="36"/>
        <v>254987.69200000001</v>
      </c>
      <c r="H1140" s="59">
        <f t="shared" si="35"/>
        <v>0</v>
      </c>
      <c r="I1140" s="60"/>
    </row>
    <row r="1141" spans="1:9" x14ac:dyDescent="0.2">
      <c r="A1141" s="57">
        <v>152</v>
      </c>
      <c r="B1141" s="58">
        <f>Bil!C176</f>
        <v>165</v>
      </c>
      <c r="C1141" s="58">
        <f>Bil!D176</f>
        <v>446867</v>
      </c>
      <c r="D1141" s="58">
        <f>Bil!E176</f>
        <v>452015</v>
      </c>
      <c r="E1141" s="58">
        <v>0</v>
      </c>
      <c r="F1141" s="58">
        <v>0</v>
      </c>
      <c r="G1141" s="59">
        <f t="shared" si="36"/>
        <v>222898.005</v>
      </c>
      <c r="H1141" s="59">
        <f t="shared" si="35"/>
        <v>0</v>
      </c>
      <c r="I1141" s="60"/>
    </row>
    <row r="1142" spans="1:9" x14ac:dyDescent="0.2">
      <c r="A1142" s="57">
        <v>152</v>
      </c>
      <c r="B1142" s="58">
        <f>Bil!C177</f>
        <v>166</v>
      </c>
      <c r="C1142" s="58">
        <f>Bil!D177</f>
        <v>74232</v>
      </c>
      <c r="D1142" s="58">
        <f>Bil!E177</f>
        <v>64471</v>
      </c>
      <c r="E1142" s="58">
        <v>0</v>
      </c>
      <c r="F1142" s="58">
        <v>0</v>
      </c>
      <c r="G1142" s="59">
        <f t="shared" si="36"/>
        <v>33726.883999999998</v>
      </c>
      <c r="H1142" s="59">
        <f t="shared" si="35"/>
        <v>0</v>
      </c>
      <c r="I1142" s="60"/>
    </row>
    <row r="1143" spans="1:9" x14ac:dyDescent="0.2">
      <c r="A1143" s="57">
        <v>152</v>
      </c>
      <c r="B1143" s="58">
        <f>Bil!C178</f>
        <v>167</v>
      </c>
      <c r="C1143" s="58">
        <f>Bil!D178</f>
        <v>164</v>
      </c>
      <c r="D1143" s="58">
        <f>Bil!E178</f>
        <v>194</v>
      </c>
      <c r="E1143" s="58">
        <v>0</v>
      </c>
      <c r="F1143" s="58">
        <v>0</v>
      </c>
      <c r="G1143" s="59">
        <f t="shared" si="36"/>
        <v>92.184000000000012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164</v>
      </c>
      <c r="D1146" s="58">
        <f>Bil!E181</f>
        <v>194</v>
      </c>
      <c r="E1146" s="58">
        <v>0</v>
      </c>
      <c r="F1146" s="58">
        <v>0</v>
      </c>
      <c r="G1146" s="59">
        <f t="shared" si="36"/>
        <v>93.84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180</v>
      </c>
      <c r="D1150" s="58">
        <f>Bil!E185</f>
        <v>0</v>
      </c>
      <c r="E1150" s="58">
        <v>0</v>
      </c>
      <c r="F1150" s="58">
        <v>0</v>
      </c>
      <c r="G1150" s="59">
        <f t="shared" si="36"/>
        <v>31.319999999999997</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8997562</v>
      </c>
      <c r="D1199" s="58">
        <f>Bil!E234</f>
        <v>9936039</v>
      </c>
      <c r="E1199" s="58">
        <v>0</v>
      </c>
      <c r="F1199" s="58">
        <v>0</v>
      </c>
      <c r="G1199" s="59">
        <f t="shared" si="38"/>
        <v>6437929.7200000007</v>
      </c>
      <c r="H1199" s="59">
        <f t="shared" si="37"/>
        <v>0</v>
      </c>
      <c r="I1199" s="60"/>
    </row>
    <row r="1200" spans="1:9" x14ac:dyDescent="0.2">
      <c r="A1200" s="57">
        <v>152</v>
      </c>
      <c r="B1200" s="58">
        <f>Bil!C235</f>
        <v>224</v>
      </c>
      <c r="C1200" s="58">
        <f>Bil!D235</f>
        <v>8912629</v>
      </c>
      <c r="D1200" s="58">
        <f>Bil!E235</f>
        <v>9866368</v>
      </c>
      <c r="E1200" s="58">
        <v>0</v>
      </c>
      <c r="F1200" s="58">
        <v>0</v>
      </c>
      <c r="G1200" s="59">
        <f t="shared" si="38"/>
        <v>6416561.7599999998</v>
      </c>
      <c r="H1200" s="59">
        <f t="shared" si="37"/>
        <v>0</v>
      </c>
      <c r="I1200" s="60"/>
    </row>
    <row r="1201" spans="1:9" x14ac:dyDescent="0.2">
      <c r="A1201" s="57">
        <v>152</v>
      </c>
      <c r="B1201" s="58">
        <f>Bil!C236</f>
        <v>225</v>
      </c>
      <c r="C1201" s="58">
        <f>Bil!D236</f>
        <v>8912629</v>
      </c>
      <c r="D1201" s="58">
        <f>Bil!E236</f>
        <v>9866368</v>
      </c>
      <c r="E1201" s="58">
        <v>0</v>
      </c>
      <c r="F1201" s="58">
        <v>0</v>
      </c>
      <c r="G1201" s="59">
        <f t="shared" si="38"/>
        <v>6445207.1250000009</v>
      </c>
      <c r="H1201" s="59">
        <f t="shared" si="37"/>
        <v>0</v>
      </c>
      <c r="I1201" s="60"/>
    </row>
    <row r="1202" spans="1:9" x14ac:dyDescent="0.2">
      <c r="A1202" s="57">
        <v>152</v>
      </c>
      <c r="B1202" s="58">
        <f>Bil!C237</f>
        <v>226</v>
      </c>
      <c r="C1202" s="58">
        <f>Bil!D237</f>
        <v>8844829</v>
      </c>
      <c r="D1202" s="58">
        <f>Bil!E237</f>
        <v>9798568</v>
      </c>
      <c r="E1202" s="58">
        <v>0</v>
      </c>
      <c r="F1202" s="58">
        <v>0</v>
      </c>
      <c r="G1202" s="59">
        <f t="shared" si="38"/>
        <v>6427884.0900000008</v>
      </c>
      <c r="H1202" s="59">
        <f t="shared" si="37"/>
        <v>0</v>
      </c>
      <c r="I1202" s="60"/>
    </row>
    <row r="1203" spans="1:9" x14ac:dyDescent="0.2">
      <c r="A1203" s="57">
        <v>152</v>
      </c>
      <c r="B1203" s="58">
        <f>Bil!C238</f>
        <v>227</v>
      </c>
      <c r="C1203" s="58">
        <f>Bil!D238</f>
        <v>67800</v>
      </c>
      <c r="D1203" s="58">
        <f>Bil!E238</f>
        <v>67800</v>
      </c>
      <c r="E1203" s="58">
        <v>0</v>
      </c>
      <c r="F1203" s="58">
        <v>0</v>
      </c>
      <c r="G1203" s="59">
        <f t="shared" si="38"/>
        <v>46171.8</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396993</v>
      </c>
      <c r="D1208" s="58">
        <f>Bil!E243</f>
        <v>848735</v>
      </c>
      <c r="E1208" s="58">
        <v>0</v>
      </c>
      <c r="F1208" s="58">
        <v>0</v>
      </c>
      <c r="G1208" s="59">
        <f t="shared" si="38"/>
        <v>485915.41600000003</v>
      </c>
      <c r="H1208" s="59">
        <f t="shared" si="37"/>
        <v>0</v>
      </c>
      <c r="I1208" s="60"/>
    </row>
    <row r="1209" spans="1:9" x14ac:dyDescent="0.2">
      <c r="A1209" s="57">
        <v>152</v>
      </c>
      <c r="B1209" s="58">
        <f>Bil!C244</f>
        <v>233</v>
      </c>
      <c r="C1209" s="58">
        <f>Bil!D244</f>
        <v>396993</v>
      </c>
      <c r="D1209" s="58">
        <f>Bil!E244</f>
        <v>848735</v>
      </c>
      <c r="E1209" s="58">
        <v>0</v>
      </c>
      <c r="F1209" s="58">
        <v>0</v>
      </c>
      <c r="G1209" s="59">
        <f t="shared" si="38"/>
        <v>488009.87900000002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330295</v>
      </c>
      <c r="D1212" s="58">
        <f>Bil!E247</f>
        <v>780139</v>
      </c>
      <c r="E1212" s="58">
        <v>0</v>
      </c>
      <c r="F1212" s="58">
        <v>0</v>
      </c>
      <c r="G1212" s="59">
        <f t="shared" si="38"/>
        <v>446175.228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330295</v>
      </c>
      <c r="D1214" s="58">
        <f>Bil!E249</f>
        <v>780139</v>
      </c>
      <c r="E1214" s="58">
        <v>0</v>
      </c>
      <c r="F1214" s="58">
        <v>0</v>
      </c>
      <c r="G1214" s="59">
        <f t="shared" si="38"/>
        <v>449956.37399999995</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18235</v>
      </c>
      <c r="D1216" s="58">
        <f>Bil!E251</f>
        <v>1075</v>
      </c>
      <c r="E1216" s="58">
        <v>0</v>
      </c>
      <c r="F1216" s="58">
        <v>0</v>
      </c>
      <c r="G1216" s="59">
        <f t="shared" si="38"/>
        <v>4892.3999999999996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1098715</v>
      </c>
      <c r="D1220" s="58">
        <f>Bil!E255</f>
        <v>2403136</v>
      </c>
      <c r="E1220" s="58">
        <v>0</v>
      </c>
      <c r="F1220" s="58">
        <v>0</v>
      </c>
      <c r="G1220" s="59">
        <f t="shared" si="38"/>
        <v>1440816.828</v>
      </c>
      <c r="H1220" s="59">
        <f t="shared" si="39"/>
        <v>0</v>
      </c>
      <c r="I1220" s="60"/>
    </row>
    <row r="1221" spans="1:9" x14ac:dyDescent="0.2">
      <c r="A1221" s="57">
        <v>152</v>
      </c>
      <c r="B1221" s="58">
        <f>Bil!C256</f>
        <v>245</v>
      </c>
      <c r="C1221" s="58">
        <f>Bil!D256</f>
        <v>1098715</v>
      </c>
      <c r="D1221" s="58">
        <f>Bil!E256</f>
        <v>2403136</v>
      </c>
      <c r="E1221" s="58">
        <v>0</v>
      </c>
      <c r="F1221" s="58">
        <v>0</v>
      </c>
      <c r="G1221" s="59">
        <f t="shared" si="38"/>
        <v>1446721.8149999999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18235</v>
      </c>
      <c r="D1224" s="58">
        <f>Bil!E260</f>
        <v>1075</v>
      </c>
      <c r="E1224" s="58">
        <v>0</v>
      </c>
      <c r="F1224" s="58">
        <v>0</v>
      </c>
      <c r="G1224" s="59">
        <f t="shared" si="38"/>
        <v>5055.4799999999996</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521443</v>
      </c>
      <c r="D1251" s="58">
        <f>Bil!E287</f>
        <v>516680</v>
      </c>
      <c r="E1251" s="58">
        <v>0</v>
      </c>
      <c r="F1251" s="58">
        <v>0</v>
      </c>
      <c r="G1251" s="59">
        <f t="shared" si="40"/>
        <v>427570.82500000001</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6520137</v>
      </c>
      <c r="D1396" s="58">
        <f>RasF!E121</f>
        <v>6447098</v>
      </c>
      <c r="E1396" s="58">
        <v>0</v>
      </c>
      <c r="F1396" s="58">
        <v>0</v>
      </c>
      <c r="G1396" s="59">
        <f t="shared" si="44"/>
        <v>2135576.63</v>
      </c>
      <c r="H1396" s="59">
        <f t="shared" si="43"/>
        <v>0</v>
      </c>
      <c r="I1396" s="60"/>
    </row>
    <row r="1397" spans="1:9" x14ac:dyDescent="0.2">
      <c r="A1397" s="57">
        <v>154</v>
      </c>
      <c r="B1397" s="58">
        <f>RasF!C122</f>
        <v>111</v>
      </c>
      <c r="C1397" s="58">
        <f>RasF!D122</f>
        <v>6374403</v>
      </c>
      <c r="D1397" s="58">
        <f>RasF!E122</f>
        <v>6263448</v>
      </c>
      <c r="E1397" s="58">
        <v>0</v>
      </c>
      <c r="F1397" s="58">
        <v>0</v>
      </c>
      <c r="G1397" s="59">
        <f t="shared" si="44"/>
        <v>2098044.1890000002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6374403</v>
      </c>
      <c r="D1399" s="58">
        <f>RasF!E124</f>
        <v>6263448</v>
      </c>
      <c r="E1399" s="58">
        <v>0</v>
      </c>
      <c r="F1399" s="58">
        <v>0</v>
      </c>
      <c r="G1399" s="59">
        <f t="shared" si="44"/>
        <v>2135846.787</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145734</v>
      </c>
      <c r="D1408" s="58">
        <f>RasF!E133</f>
        <v>183650</v>
      </c>
      <c r="E1408" s="58">
        <v>0</v>
      </c>
      <c r="F1408" s="58">
        <v>0</v>
      </c>
      <c r="G1408" s="59">
        <f t="shared" si="44"/>
        <v>62590.148000000001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6520137</v>
      </c>
      <c r="D1423" s="67">
        <f>RasF!E148</f>
        <v>6447098</v>
      </c>
      <c r="E1423" s="67">
        <v>0</v>
      </c>
      <c r="F1423" s="67">
        <v>0</v>
      </c>
      <c r="G1423" s="68">
        <f t="shared" si="44"/>
        <v>2659763.6210000003</v>
      </c>
      <c r="H1423" s="68">
        <f t="shared" si="45"/>
        <v>0</v>
      </c>
      <c r="I1423" s="69"/>
    </row>
    <row r="1424" spans="1:9" x14ac:dyDescent="0.2">
      <c r="A1424" s="62">
        <v>156</v>
      </c>
      <c r="B1424" s="63">
        <f>PVRIO!C12</f>
        <v>1</v>
      </c>
      <c r="C1424" s="70">
        <f>PVRIO!D12</f>
        <v>1098715</v>
      </c>
      <c r="D1424" s="70">
        <f>PVRIO!E12</f>
        <v>0</v>
      </c>
      <c r="E1424" s="70">
        <v>0</v>
      </c>
      <c r="F1424" s="70">
        <v>0</v>
      </c>
      <c r="G1424" s="64">
        <f t="shared" si="44"/>
        <v>1098.7149999999999</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1098715</v>
      </c>
      <c r="D1441" s="61">
        <f>PVRIO!E29</f>
        <v>0</v>
      </c>
      <c r="E1441" s="61">
        <v>0</v>
      </c>
      <c r="F1441" s="61">
        <v>0</v>
      </c>
      <c r="G1441" s="59">
        <f t="shared" si="46"/>
        <v>19776.87</v>
      </c>
      <c r="H1441" s="59">
        <f t="shared" si="45"/>
        <v>0</v>
      </c>
      <c r="I1441" s="60">
        <v>0</v>
      </c>
    </row>
    <row r="1442" spans="1:9" x14ac:dyDescent="0.2">
      <c r="A1442" s="57">
        <v>156</v>
      </c>
      <c r="B1442" s="58">
        <f>PVRIO!C30</f>
        <v>19</v>
      </c>
      <c r="C1442" s="61">
        <f>PVRIO!D30</f>
        <v>1098715</v>
      </c>
      <c r="D1442" s="61">
        <f>PVRIO!E30</f>
        <v>0</v>
      </c>
      <c r="E1442" s="61">
        <v>0</v>
      </c>
      <c r="F1442" s="61">
        <v>0</v>
      </c>
      <c r="G1442" s="59">
        <f t="shared" si="46"/>
        <v>20875.584999999999</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1098715</v>
      </c>
      <c r="D1444" s="61">
        <f>PVRIO!E32</f>
        <v>0</v>
      </c>
      <c r="E1444" s="61">
        <v>0</v>
      </c>
      <c r="F1444" s="61">
        <v>0</v>
      </c>
      <c r="G1444" s="59">
        <f t="shared" si="46"/>
        <v>23073.015000000003</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521443</v>
      </c>
      <c r="D1468" s="70"/>
      <c r="E1468" s="70">
        <v>0</v>
      </c>
      <c r="F1468" s="70">
        <v>0</v>
      </c>
      <c r="G1468" s="64">
        <f t="shared" ref="G1468:G1499" si="51">B1468/1000*C1468</f>
        <v>521.44299999999998</v>
      </c>
      <c r="H1468" s="64">
        <f t="shared" ref="H1468:H1499" si="52">ABS(C1468-ROUND(C1468,0))</f>
        <v>0</v>
      </c>
      <c r="I1468" s="65"/>
    </row>
    <row r="1469" spans="1:9" x14ac:dyDescent="0.2">
      <c r="A1469" s="73">
        <v>159</v>
      </c>
      <c r="B1469" s="61">
        <f>Obv!C13</f>
        <v>2</v>
      </c>
      <c r="C1469" s="61">
        <f>Obv!D13</f>
        <v>6472331</v>
      </c>
      <c r="D1469" s="61">
        <v>0</v>
      </c>
      <c r="E1469" s="61">
        <v>0</v>
      </c>
      <c r="F1469" s="61">
        <v>0</v>
      </c>
      <c r="G1469" s="59">
        <f t="shared" si="51"/>
        <v>12944.662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6393523</v>
      </c>
      <c r="D1471" s="61">
        <v>0</v>
      </c>
      <c r="E1471" s="61">
        <v>0</v>
      </c>
      <c r="F1471" s="61">
        <v>0</v>
      </c>
      <c r="G1471" s="59">
        <f t="shared" si="51"/>
        <v>25574.092000000001</v>
      </c>
      <c r="H1471" s="59">
        <f t="shared" si="52"/>
        <v>0</v>
      </c>
      <c r="I1471" s="60"/>
    </row>
    <row r="1472" spans="1:9" x14ac:dyDescent="0.2">
      <c r="A1472" s="73">
        <v>159</v>
      </c>
      <c r="B1472" s="61">
        <f>Obv!C16</f>
        <v>5</v>
      </c>
      <c r="C1472" s="61">
        <f>Obv!D16</f>
        <v>5462774</v>
      </c>
      <c r="D1472" s="61">
        <v>0</v>
      </c>
      <c r="E1472" s="61">
        <v>0</v>
      </c>
      <c r="F1472" s="61">
        <v>0</v>
      </c>
      <c r="G1472" s="59">
        <f t="shared" si="51"/>
        <v>27313.87</v>
      </c>
      <c r="H1472" s="59">
        <f t="shared" si="52"/>
        <v>0</v>
      </c>
      <c r="I1472" s="60"/>
    </row>
    <row r="1473" spans="1:9" x14ac:dyDescent="0.2">
      <c r="A1473" s="73">
        <v>159</v>
      </c>
      <c r="B1473" s="61">
        <f>Obv!C17</f>
        <v>6</v>
      </c>
      <c r="C1473" s="61">
        <f>Obv!D17</f>
        <v>908103</v>
      </c>
      <c r="D1473" s="61">
        <v>0</v>
      </c>
      <c r="E1473" s="61">
        <v>0</v>
      </c>
      <c r="F1473" s="61">
        <v>0</v>
      </c>
      <c r="G1473" s="59">
        <f t="shared" si="51"/>
        <v>5448.6180000000004</v>
      </c>
      <c r="H1473" s="59">
        <f t="shared" si="52"/>
        <v>0</v>
      </c>
      <c r="I1473" s="60"/>
    </row>
    <row r="1474" spans="1:9" x14ac:dyDescent="0.2">
      <c r="A1474" s="73">
        <v>159</v>
      </c>
      <c r="B1474" s="61">
        <f>Obv!C18</f>
        <v>7</v>
      </c>
      <c r="C1474" s="61">
        <f>Obv!D18</f>
        <v>1243</v>
      </c>
      <c r="D1474" s="61">
        <v>0</v>
      </c>
      <c r="E1474" s="61">
        <v>0</v>
      </c>
      <c r="F1474" s="61">
        <v>0</v>
      </c>
      <c r="G1474" s="59">
        <f t="shared" si="51"/>
        <v>8.7010000000000005</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21403</v>
      </c>
      <c r="D1478" s="61">
        <v>0</v>
      </c>
      <c r="E1478" s="61">
        <v>0</v>
      </c>
      <c r="F1478" s="61">
        <v>0</v>
      </c>
      <c r="G1478" s="59">
        <f t="shared" si="51"/>
        <v>235.43299999999999</v>
      </c>
      <c r="H1478" s="59">
        <f t="shared" si="52"/>
        <v>0</v>
      </c>
      <c r="I1478" s="60"/>
    </row>
    <row r="1479" spans="1:9" x14ac:dyDescent="0.2">
      <c r="A1479" s="73">
        <v>159</v>
      </c>
      <c r="B1479" s="61">
        <f>Obv!C23</f>
        <v>12</v>
      </c>
      <c r="C1479" s="61">
        <f>Obv!D23</f>
        <v>78808</v>
      </c>
      <c r="D1479" s="61">
        <v>0</v>
      </c>
      <c r="E1479" s="61">
        <v>0</v>
      </c>
      <c r="F1479" s="61">
        <v>0</v>
      </c>
      <c r="G1479" s="59">
        <f t="shared" si="51"/>
        <v>945.69600000000003</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6477094</v>
      </c>
      <c r="D1486" s="61">
        <v>0</v>
      </c>
      <c r="E1486" s="61">
        <v>0</v>
      </c>
      <c r="F1486" s="61">
        <v>0</v>
      </c>
      <c r="G1486" s="59">
        <f t="shared" si="51"/>
        <v>123064.78599999999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6398286</v>
      </c>
      <c r="D1488" s="61">
        <v>0</v>
      </c>
      <c r="E1488" s="61">
        <v>0</v>
      </c>
      <c r="F1488" s="61">
        <v>0</v>
      </c>
      <c r="G1488" s="59">
        <f t="shared" si="51"/>
        <v>134364.00599999999</v>
      </c>
      <c r="H1488" s="59">
        <f t="shared" si="52"/>
        <v>0</v>
      </c>
      <c r="I1488" s="60"/>
    </row>
    <row r="1489" spans="1:9" x14ac:dyDescent="0.2">
      <c r="A1489" s="73">
        <v>159</v>
      </c>
      <c r="B1489" s="61">
        <f>Obv!C33</f>
        <v>22</v>
      </c>
      <c r="C1489" s="61">
        <f>Obv!D33</f>
        <v>5457625</v>
      </c>
      <c r="D1489" s="61">
        <v>0</v>
      </c>
      <c r="E1489" s="61">
        <v>0</v>
      </c>
      <c r="F1489" s="61">
        <v>0</v>
      </c>
      <c r="G1489" s="59">
        <f t="shared" si="51"/>
        <v>120067.75</v>
      </c>
      <c r="H1489" s="59">
        <f t="shared" si="52"/>
        <v>0</v>
      </c>
      <c r="I1489" s="60"/>
    </row>
    <row r="1490" spans="1:9" x14ac:dyDescent="0.2">
      <c r="A1490" s="73">
        <v>159</v>
      </c>
      <c r="B1490" s="61">
        <f>Obv!C34</f>
        <v>23</v>
      </c>
      <c r="C1490" s="61">
        <f>Obv!D34</f>
        <v>917864</v>
      </c>
      <c r="D1490" s="61">
        <v>0</v>
      </c>
      <c r="E1490" s="61">
        <v>0</v>
      </c>
      <c r="F1490" s="61">
        <v>0</v>
      </c>
      <c r="G1490" s="59">
        <f t="shared" si="51"/>
        <v>21110.871999999999</v>
      </c>
      <c r="H1490" s="59">
        <f t="shared" si="52"/>
        <v>0</v>
      </c>
      <c r="I1490" s="60"/>
    </row>
    <row r="1491" spans="1:9" x14ac:dyDescent="0.2">
      <c r="A1491" s="73">
        <v>159</v>
      </c>
      <c r="B1491" s="61">
        <f>Obv!C35</f>
        <v>24</v>
      </c>
      <c r="C1491" s="61">
        <f>Obv!D35</f>
        <v>1214</v>
      </c>
      <c r="D1491" s="61">
        <v>0</v>
      </c>
      <c r="E1491" s="61">
        <v>0</v>
      </c>
      <c r="F1491" s="61">
        <v>0</v>
      </c>
      <c r="G1491" s="59">
        <f t="shared" si="51"/>
        <v>29.135999999999999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21583</v>
      </c>
      <c r="D1495" s="61">
        <v>0</v>
      </c>
      <c r="E1495" s="61">
        <v>0</v>
      </c>
      <c r="F1495" s="61">
        <v>0</v>
      </c>
      <c r="G1495" s="59">
        <f t="shared" si="51"/>
        <v>604.32400000000007</v>
      </c>
      <c r="H1495" s="59">
        <f t="shared" si="52"/>
        <v>0</v>
      </c>
      <c r="I1495" s="60"/>
    </row>
    <row r="1496" spans="1:9" x14ac:dyDescent="0.2">
      <c r="A1496" s="73">
        <v>159</v>
      </c>
      <c r="B1496" s="61">
        <f>Obv!C40</f>
        <v>29</v>
      </c>
      <c r="C1496" s="61">
        <f>Obv!D40</f>
        <v>78808</v>
      </c>
      <c r="D1496" s="61">
        <v>0</v>
      </c>
      <c r="E1496" s="61">
        <v>0</v>
      </c>
      <c r="F1496" s="61">
        <v>0</v>
      </c>
      <c r="G1496" s="59">
        <f t="shared" si="51"/>
        <v>2285.4320000000002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516680</v>
      </c>
      <c r="D1503" s="61">
        <v>0</v>
      </c>
      <c r="E1503" s="61">
        <v>0</v>
      </c>
      <c r="F1503" s="61">
        <v>0</v>
      </c>
      <c r="G1503" s="59">
        <f t="shared" si="53"/>
        <v>18600.48</v>
      </c>
      <c r="H1503" s="59">
        <f t="shared" si="54"/>
        <v>0</v>
      </c>
      <c r="I1503" s="60"/>
    </row>
    <row r="1504" spans="1:9" x14ac:dyDescent="0.2">
      <c r="A1504" s="73">
        <v>159</v>
      </c>
      <c r="B1504" s="61">
        <f>Obv!C48</f>
        <v>37</v>
      </c>
      <c r="C1504" s="61">
        <f>Obv!D48</f>
        <v>64665</v>
      </c>
      <c r="D1504" s="61">
        <v>0</v>
      </c>
      <c r="E1504" s="61">
        <v>0</v>
      </c>
      <c r="F1504" s="61">
        <v>0</v>
      </c>
      <c r="G1504" s="59">
        <f t="shared" si="53"/>
        <v>2392.605</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64665</v>
      </c>
      <c r="D1510" s="61">
        <v>0</v>
      </c>
      <c r="E1510" s="61">
        <v>0</v>
      </c>
      <c r="F1510" s="61">
        <v>0</v>
      </c>
      <c r="G1510" s="59">
        <f t="shared" si="53"/>
        <v>2780.5949999999998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64471</v>
      </c>
      <c r="D1516" s="61">
        <v>0</v>
      </c>
      <c r="E1516" s="61">
        <v>0</v>
      </c>
      <c r="F1516" s="61">
        <v>0</v>
      </c>
      <c r="G1516" s="59">
        <f t="shared" si="53"/>
        <v>3159.0790000000002</v>
      </c>
      <c r="H1516" s="59">
        <f t="shared" si="54"/>
        <v>0</v>
      </c>
      <c r="I1516" s="60"/>
    </row>
    <row r="1517" spans="1:9" x14ac:dyDescent="0.2">
      <c r="A1517" s="73">
        <v>159</v>
      </c>
      <c r="B1517" s="61">
        <f>Obv!C61</f>
        <v>50</v>
      </c>
      <c r="C1517" s="61">
        <f>Obv!D61</f>
        <v>64471</v>
      </c>
      <c r="D1517" s="61">
        <v>0</v>
      </c>
      <c r="E1517" s="61">
        <v>0</v>
      </c>
      <c r="F1517" s="61">
        <v>0</v>
      </c>
      <c r="G1517" s="59">
        <f t="shared" si="53"/>
        <v>3223.55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194</v>
      </c>
      <c r="D1521" s="61">
        <v>0</v>
      </c>
      <c r="E1521" s="61">
        <v>0</v>
      </c>
      <c r="F1521" s="61">
        <v>0</v>
      </c>
      <c r="G1521" s="59">
        <f t="shared" si="53"/>
        <v>10.475999999999999</v>
      </c>
      <c r="H1521" s="59">
        <f t="shared" si="54"/>
        <v>0</v>
      </c>
      <c r="I1521" s="60"/>
    </row>
    <row r="1522" spans="1:9" x14ac:dyDescent="0.2">
      <c r="A1522" s="73">
        <v>159</v>
      </c>
      <c r="B1522" s="61">
        <f>Obv!C66</f>
        <v>55</v>
      </c>
      <c r="C1522" s="61">
        <f>Obv!D66</f>
        <v>194</v>
      </c>
      <c r="D1522" s="61">
        <v>0</v>
      </c>
      <c r="E1522" s="61">
        <v>0</v>
      </c>
      <c r="F1522" s="61">
        <v>0</v>
      </c>
      <c r="G1522" s="59">
        <f t="shared" si="53"/>
        <v>10.67</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452015</v>
      </c>
      <c r="D1557" s="61">
        <v>0</v>
      </c>
      <c r="E1557" s="61">
        <v>0</v>
      </c>
      <c r="F1557" s="61">
        <v>0</v>
      </c>
      <c r="G1557" s="59">
        <f t="shared" si="55"/>
        <v>40681.35</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452015</v>
      </c>
      <c r="D1559" s="61">
        <v>0</v>
      </c>
      <c r="E1559" s="61">
        <v>0</v>
      </c>
      <c r="F1559" s="61">
        <v>0</v>
      </c>
      <c r="G1559" s="59">
        <f t="shared" si="55"/>
        <v>41585.379999999997</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16221</v>
      </c>
      <c r="C6" s="12"/>
      <c r="D6" s="360" t="s">
        <v>3128</v>
      </c>
      <c r="E6" s="361"/>
      <c r="F6" s="15" t="s">
        <v>237</v>
      </c>
      <c r="G6" s="12"/>
      <c r="H6" s="12"/>
      <c r="I6" s="12"/>
      <c r="J6" s="368">
        <f>SUM(Skriveni!G2:G1561)</f>
        <v>146375531.273</v>
      </c>
      <c r="K6" s="368"/>
    </row>
    <row r="7" spans="1:11" ht="3" customHeight="1" x14ac:dyDescent="0.2">
      <c r="A7" s="12"/>
      <c r="B7" s="12"/>
      <c r="C7" s="12"/>
      <c r="D7" s="12"/>
      <c r="E7" s="12"/>
      <c r="F7" s="12"/>
      <c r="G7" s="12"/>
      <c r="H7" s="12"/>
      <c r="I7" s="12"/>
      <c r="J7" s="12"/>
      <c r="K7" s="12"/>
    </row>
    <row r="8" spans="1:11" ht="15" customHeight="1" x14ac:dyDescent="0.2">
      <c r="A8" s="22" t="s">
        <v>3125</v>
      </c>
      <c r="B8" s="27">
        <v>1089978</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31550</v>
      </c>
      <c r="C12" s="357" t="s">
        <v>2777</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35057368189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471</v>
      </c>
      <c r="C22" s="351" t="str">
        <f>IF(B22&gt;0, "Županija: " &amp; LOOKUP(H2,A83:A103,B83:B103) &amp; ", grad/općina: " &amp; LOOKUP(B22,A107:A663,B107:B663),"Šifra grada/općine nije upisana")</f>
        <v>Županija: OSIJEČKO-BARANJSKA, grad/općina: VALPOVO</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6583410</v>
      </c>
      <c r="K39" s="114">
        <f>PRRAS!E12</f>
        <v>6452131</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6189842</v>
      </c>
      <c r="K40" s="117">
        <f>PRRAS!E159</f>
        <v>6368290</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66698</v>
      </c>
      <c r="K41" s="117">
        <f>PRRAS!E648</f>
        <v>68596</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8912629</v>
      </c>
      <c r="K43" s="114">
        <f>Bil!E13</f>
        <v>9866367</v>
      </c>
    </row>
    <row r="44" spans="1:11" ht="12.95" customHeight="1" x14ac:dyDescent="0.2">
      <c r="A44" s="371"/>
      <c r="B44" s="376" t="str">
        <f>Bil!B74</f>
        <v>Financijska imovina (AOP 064+073+081+112+128+140+157+158)</v>
      </c>
      <c r="C44" s="401"/>
      <c r="D44" s="401"/>
      <c r="E44" s="401"/>
      <c r="F44" s="401"/>
      <c r="G44" s="401"/>
      <c r="H44" s="401"/>
      <c r="I44" s="115">
        <f>Bil!C74</f>
        <v>63</v>
      </c>
      <c r="J44" s="116">
        <f>Bil!D74</f>
        <v>606375</v>
      </c>
      <c r="K44" s="117">
        <f>Bil!E74</f>
        <v>586352</v>
      </c>
    </row>
    <row r="45" spans="1:11" ht="12.95" customHeight="1" x14ac:dyDescent="0.2">
      <c r="A45" s="371"/>
      <c r="B45" s="376" t="str">
        <f>Bil!B174</f>
        <v xml:space="preserve">Obveze (AOP 164+175+176+192+220) </v>
      </c>
      <c r="C45" s="401"/>
      <c r="D45" s="401"/>
      <c r="E45" s="401"/>
      <c r="F45" s="401"/>
      <c r="G45" s="401"/>
      <c r="H45" s="401"/>
      <c r="I45" s="115">
        <f>Bil!C174</f>
        <v>163</v>
      </c>
      <c r="J45" s="116">
        <f>Bil!D174</f>
        <v>521443</v>
      </c>
      <c r="K45" s="117">
        <f>Bil!E174</f>
        <v>516680</v>
      </c>
    </row>
    <row r="46" spans="1:11" ht="12.95" customHeight="1" x14ac:dyDescent="0.2">
      <c r="A46" s="372"/>
      <c r="B46" s="390" t="str">
        <f>Bil!B234</f>
        <v>Vlastiti izvori (224 + 232 - 236 + 240 do 242)</v>
      </c>
      <c r="C46" s="391"/>
      <c r="D46" s="391"/>
      <c r="E46" s="391"/>
      <c r="F46" s="391"/>
      <c r="G46" s="391"/>
      <c r="H46" s="391"/>
      <c r="I46" s="118">
        <f>Bil!C234</f>
        <v>223</v>
      </c>
      <c r="J46" s="119">
        <f>Bil!D234</f>
        <v>8997562</v>
      </c>
      <c r="K46" s="120">
        <f>Bil!E234</f>
        <v>9936039</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6520137</v>
      </c>
      <c r="K50" s="117">
        <f>RasF!E121</f>
        <v>6447098</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6520137</v>
      </c>
      <c r="K51" s="120">
        <f>RasF!E148</f>
        <v>6447098</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1098715</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1098715</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521443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516680</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64665</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452015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296" sqref="E29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16221</v>
      </c>
      <c r="C4" s="414"/>
      <c r="D4" s="414"/>
      <c r="E4" s="415">
        <f>SUM(Skriveni!G2:G976)</f>
        <v>98292052.440000013</v>
      </c>
      <c r="F4" s="416"/>
    </row>
    <row r="5" spans="1:7" s="23" customFormat="1" ht="15" customHeight="1" x14ac:dyDescent="0.2">
      <c r="B5" s="413" t="str">
        <f>"Naziv: "&amp;IF(RefStr!B10&lt;&gt;"",RefStr!B10,"_______________________________________")</f>
        <v>Naziv: OSNOVNA ŠKOLA LADIMIREVCI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6583410</v>
      </c>
      <c r="E12" s="147">
        <f>E13+E50+E56+E85+E116+E134+E141+E147</f>
        <v>6452131</v>
      </c>
      <c r="F12" s="148">
        <f>IF(D12&lt;&gt;0,IF(E12/D12&gt;=100,"&gt;&gt;100",E12/D12*100),"-")</f>
        <v>98.005911829887552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5611988</v>
      </c>
      <c r="E56" s="147">
        <f>E57+E60+E65+E68+E71+E74+E77+E80</f>
        <v>5705405</v>
      </c>
      <c r="F56" s="150">
        <f t="shared" si="0"/>
        <v>101.66459728709327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57396</v>
      </c>
      <c r="E68" s="147">
        <f>SUM(E69:E70)</f>
        <v>0</v>
      </c>
      <c r="F68" s="150">
        <f t="shared" si="0"/>
        <v>0</v>
      </c>
    </row>
    <row r="69" spans="1:6" s="8" customFormat="1" x14ac:dyDescent="0.2">
      <c r="A69" s="145">
        <v>6341</v>
      </c>
      <c r="B69" s="146" t="s">
        <v>3699</v>
      </c>
      <c r="C69" s="345">
        <v>58</v>
      </c>
      <c r="D69" s="149">
        <v>57396</v>
      </c>
      <c r="E69" s="149">
        <v>0</v>
      </c>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5540658</v>
      </c>
      <c r="E74" s="147">
        <f>SUM(E75:E76)</f>
        <v>5684983</v>
      </c>
      <c r="F74" s="150">
        <f t="shared" si="0"/>
        <v>102.60483502139999</v>
      </c>
    </row>
    <row r="75" spans="1:6" s="8" customFormat="1" x14ac:dyDescent="0.2">
      <c r="A75" s="145" t="s">
        <v>1142</v>
      </c>
      <c r="B75" s="146" t="s">
        <v>3980</v>
      </c>
      <c r="C75" s="345">
        <v>64</v>
      </c>
      <c r="D75" s="149">
        <v>5498658</v>
      </c>
      <c r="E75" s="149">
        <v>5682983</v>
      </c>
      <c r="F75" s="148">
        <f t="shared" si="0"/>
        <v>103.3521815686664</v>
      </c>
    </row>
    <row r="76" spans="1:6" s="8" customFormat="1" x14ac:dyDescent="0.2">
      <c r="A76" s="145" t="s">
        <v>3981</v>
      </c>
      <c r="B76" s="146" t="s">
        <v>3982</v>
      </c>
      <c r="C76" s="345">
        <v>65</v>
      </c>
      <c r="D76" s="149">
        <v>42000</v>
      </c>
      <c r="E76" s="149">
        <v>2000</v>
      </c>
      <c r="F76" s="148">
        <f t="shared" si="0"/>
        <v>4.7619047619047619</v>
      </c>
    </row>
    <row r="77" spans="1:6" s="8" customFormat="1" x14ac:dyDescent="0.2">
      <c r="A77" s="145" t="s">
        <v>3983</v>
      </c>
      <c r="B77" s="146" t="s">
        <v>919</v>
      </c>
      <c r="C77" s="345">
        <v>66</v>
      </c>
      <c r="D77" s="147">
        <f>SUM(D78:D79)</f>
        <v>13934</v>
      </c>
      <c r="E77" s="147">
        <f>SUM(E78:E79)</f>
        <v>20422</v>
      </c>
      <c r="F77" s="150">
        <f t="shared" si="0"/>
        <v>146.56236543706044</v>
      </c>
    </row>
    <row r="78" spans="1:6" s="8" customFormat="1" x14ac:dyDescent="0.2">
      <c r="A78" s="145" t="s">
        <v>3984</v>
      </c>
      <c r="B78" s="146" t="s">
        <v>920</v>
      </c>
      <c r="C78" s="345">
        <v>67</v>
      </c>
      <c r="D78" s="149">
        <v>13934</v>
      </c>
      <c r="E78" s="149">
        <v>20422</v>
      </c>
      <c r="F78" s="148">
        <f t="shared" ref="F78:F141" si="1">IF(D78&lt;&gt;0,IF(E78/D78&gt;=100,"&gt;&gt;100",E78/D78*100),"-")</f>
        <v>146.56236543706044</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66</v>
      </c>
      <c r="E85" s="147">
        <f>E86+E94+E101+E109</f>
        <v>0</v>
      </c>
      <c r="F85" s="150">
        <f t="shared" si="1"/>
        <v>0</v>
      </c>
    </row>
    <row r="86" spans="1:6" s="8" customFormat="1" x14ac:dyDescent="0.2">
      <c r="A86" s="145">
        <v>641</v>
      </c>
      <c r="B86" s="146" t="s">
        <v>929</v>
      </c>
      <c r="C86" s="345">
        <v>75</v>
      </c>
      <c r="D86" s="147">
        <f>SUM(D87:D93)</f>
        <v>66</v>
      </c>
      <c r="E86" s="147">
        <f>SUM(E87:E93)</f>
        <v>0</v>
      </c>
      <c r="F86" s="150">
        <f t="shared" si="1"/>
        <v>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66</v>
      </c>
      <c r="E88" s="149"/>
      <c r="F88" s="148">
        <f t="shared" si="1"/>
        <v>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163498</v>
      </c>
      <c r="E116" s="147">
        <f>E117+E122+E130</f>
        <v>29649</v>
      </c>
      <c r="F116" s="150">
        <f t="shared" si="1"/>
        <v>18.134166778798516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163498</v>
      </c>
      <c r="E122" s="147">
        <f>SUM(E123:E129)</f>
        <v>29649</v>
      </c>
      <c r="F122" s="150">
        <f t="shared" si="1"/>
        <v>18.134166778798516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163498</v>
      </c>
      <c r="E127" s="149">
        <v>29649</v>
      </c>
      <c r="F127" s="148">
        <f t="shared" si="1"/>
        <v>18.134166778798516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8425</v>
      </c>
      <c r="E134" s="147">
        <f>E135+E138</f>
        <v>21045</v>
      </c>
      <c r="F134" s="150">
        <f t="shared" si="1"/>
        <v>249.79228486646883</v>
      </c>
    </row>
    <row r="135" spans="1:6" s="8" customFormat="1" x14ac:dyDescent="0.2">
      <c r="A135" s="145">
        <v>661</v>
      </c>
      <c r="B135" s="146" t="s">
        <v>425</v>
      </c>
      <c r="C135" s="345">
        <v>124</v>
      </c>
      <c r="D135" s="147">
        <f>SUM(D136:D137)</f>
        <v>4685</v>
      </c>
      <c r="E135" s="147">
        <f>SUM(E136:E137)</f>
        <v>2445</v>
      </c>
      <c r="F135" s="150">
        <f t="shared" si="1"/>
        <v>52.187833511205973</v>
      </c>
    </row>
    <row r="136" spans="1:6" s="8" customFormat="1" x14ac:dyDescent="0.2">
      <c r="A136" s="145">
        <v>6614</v>
      </c>
      <c r="B136" s="146" t="s">
        <v>3893</v>
      </c>
      <c r="C136" s="345">
        <v>125</v>
      </c>
      <c r="D136" s="149">
        <v>2580</v>
      </c>
      <c r="E136" s="149">
        <v>1445</v>
      </c>
      <c r="F136" s="148">
        <f t="shared" si="1"/>
        <v>56.007751937984494</v>
      </c>
    </row>
    <row r="137" spans="1:6" s="8" customFormat="1" x14ac:dyDescent="0.2">
      <c r="A137" s="145">
        <v>6615</v>
      </c>
      <c r="B137" s="146" t="s">
        <v>3894</v>
      </c>
      <c r="C137" s="345">
        <v>126</v>
      </c>
      <c r="D137" s="149">
        <v>2105</v>
      </c>
      <c r="E137" s="149">
        <v>1000</v>
      </c>
      <c r="F137" s="148">
        <f t="shared" si="1"/>
        <v>47.50593824228028</v>
      </c>
    </row>
    <row r="138" spans="1:6" s="8" customFormat="1" x14ac:dyDescent="0.2">
      <c r="A138" s="145">
        <v>663</v>
      </c>
      <c r="B138" s="151" t="s">
        <v>426</v>
      </c>
      <c r="C138" s="345">
        <v>127</v>
      </c>
      <c r="D138" s="147">
        <f>SUM(D139:D140)</f>
        <v>3740</v>
      </c>
      <c r="E138" s="147">
        <f>SUM(E139:E140)</f>
        <v>18600</v>
      </c>
      <c r="F138" s="150">
        <f t="shared" si="1"/>
        <v>497.32620320855619</v>
      </c>
    </row>
    <row r="139" spans="1:6" s="8" customFormat="1" x14ac:dyDescent="0.2">
      <c r="A139" s="145">
        <v>6631</v>
      </c>
      <c r="B139" s="146" t="s">
        <v>1502</v>
      </c>
      <c r="C139" s="345">
        <v>128</v>
      </c>
      <c r="D139" s="149">
        <v>3740</v>
      </c>
      <c r="E139" s="149">
        <v>18600</v>
      </c>
      <c r="F139" s="148">
        <f t="shared" si="1"/>
        <v>497.32620320855619</v>
      </c>
    </row>
    <row r="140" spans="1:6" s="8" customFormat="1" x14ac:dyDescent="0.2">
      <c r="A140" s="145">
        <v>6632</v>
      </c>
      <c r="B140" s="151" t="s">
        <v>1503</v>
      </c>
      <c r="C140" s="345">
        <v>129</v>
      </c>
      <c r="D140" s="149"/>
      <c r="E140" s="149">
        <v>0</v>
      </c>
      <c r="F140" s="148" t="str">
        <f t="shared" si="1"/>
        <v>-</v>
      </c>
    </row>
    <row r="141" spans="1:6" s="8" customFormat="1" x14ac:dyDescent="0.2">
      <c r="A141" s="145">
        <v>67</v>
      </c>
      <c r="B141" s="151" t="s">
        <v>427</v>
      </c>
      <c r="C141" s="345">
        <v>130</v>
      </c>
      <c r="D141" s="147">
        <f>D142+D146</f>
        <v>799433</v>
      </c>
      <c r="E141" s="147">
        <f>E142+E146</f>
        <v>696032</v>
      </c>
      <c r="F141" s="150">
        <f t="shared" si="1"/>
        <v>87.065707820417728</v>
      </c>
    </row>
    <row r="142" spans="1:6" s="8" customFormat="1" ht="24" x14ac:dyDescent="0.2">
      <c r="A142" s="145">
        <v>671</v>
      </c>
      <c r="B142" s="154" t="s">
        <v>1672</v>
      </c>
      <c r="C142" s="345">
        <v>131</v>
      </c>
      <c r="D142" s="147">
        <f>SUM(D143:D145)</f>
        <v>799433</v>
      </c>
      <c r="E142" s="147">
        <f>SUM(E143:E145)</f>
        <v>696032</v>
      </c>
      <c r="F142" s="150">
        <f t="shared" ref="F142:F205" si="2">IF(D142&lt;&gt;0,IF(E142/D142&gt;=100,"&gt;&gt;100",E142/D142*100),"-")</f>
        <v>87.065707820417728</v>
      </c>
    </row>
    <row r="143" spans="1:6" s="8" customFormat="1" x14ac:dyDescent="0.2">
      <c r="A143" s="145">
        <v>6711</v>
      </c>
      <c r="B143" s="146" t="s">
        <v>3582</v>
      </c>
      <c r="C143" s="345">
        <v>132</v>
      </c>
      <c r="D143" s="149">
        <v>454395</v>
      </c>
      <c r="E143" s="149">
        <v>685928</v>
      </c>
      <c r="F143" s="148">
        <f t="shared" si="2"/>
        <v>150.95412581564497</v>
      </c>
    </row>
    <row r="144" spans="1:6" s="8" customFormat="1" x14ac:dyDescent="0.2">
      <c r="A144" s="145">
        <v>6712</v>
      </c>
      <c r="B144" s="151" t="s">
        <v>2276</v>
      </c>
      <c r="C144" s="345">
        <v>133</v>
      </c>
      <c r="D144" s="149">
        <v>345038</v>
      </c>
      <c r="E144" s="149">
        <v>10104</v>
      </c>
      <c r="F144" s="148">
        <f t="shared" si="2"/>
        <v>2.9283731067302732</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6189842</v>
      </c>
      <c r="E159" s="147">
        <f>E160+E171+E204+E223+E232+E257+E268</f>
        <v>6368290</v>
      </c>
      <c r="F159" s="150">
        <f t="shared" si="2"/>
        <v>102.88291688220798</v>
      </c>
    </row>
    <row r="160" spans="1:6" s="8" customFormat="1" x14ac:dyDescent="0.2">
      <c r="A160" s="145">
        <v>31</v>
      </c>
      <c r="B160" s="146" t="s">
        <v>431</v>
      </c>
      <c r="C160" s="345">
        <v>149</v>
      </c>
      <c r="D160" s="147">
        <f>D161+D166+D167</f>
        <v>5340437</v>
      </c>
      <c r="E160" s="147">
        <f>E161+E166+E167</f>
        <v>5455594</v>
      </c>
      <c r="F160" s="150">
        <f t="shared" si="2"/>
        <v>102.15632166431323</v>
      </c>
    </row>
    <row r="161" spans="1:6" s="8" customFormat="1" x14ac:dyDescent="0.2">
      <c r="A161" s="145">
        <v>311</v>
      </c>
      <c r="B161" s="146" t="s">
        <v>432</v>
      </c>
      <c r="C161" s="345">
        <v>150</v>
      </c>
      <c r="D161" s="147">
        <f>SUM(D162:D165)</f>
        <v>4391179</v>
      </c>
      <c r="E161" s="147">
        <f>SUM(E162:E165)</f>
        <v>4514434</v>
      </c>
      <c r="F161" s="150">
        <f t="shared" si="2"/>
        <v>102.80687715076064</v>
      </c>
    </row>
    <row r="162" spans="1:6" s="8" customFormat="1" x14ac:dyDescent="0.2">
      <c r="A162" s="145">
        <v>3111</v>
      </c>
      <c r="B162" s="146" t="s">
        <v>385</v>
      </c>
      <c r="C162" s="345">
        <v>151</v>
      </c>
      <c r="D162" s="149">
        <v>4391179</v>
      </c>
      <c r="E162" s="149">
        <v>4514434</v>
      </c>
      <c r="F162" s="148">
        <f t="shared" si="2"/>
        <v>102.80687715076064</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172289</v>
      </c>
      <c r="E166" s="149">
        <v>148265</v>
      </c>
      <c r="F166" s="148">
        <f t="shared" si="2"/>
        <v>86.055987323624834</v>
      </c>
    </row>
    <row r="167" spans="1:6" s="8" customFormat="1" x14ac:dyDescent="0.2">
      <c r="A167" s="145">
        <v>313</v>
      </c>
      <c r="B167" s="146" t="s">
        <v>2853</v>
      </c>
      <c r="C167" s="345">
        <v>156</v>
      </c>
      <c r="D167" s="147">
        <f>SUM(D168:D170)</f>
        <v>776969</v>
      </c>
      <c r="E167" s="147">
        <f>SUM(E168:E170)</f>
        <v>792895</v>
      </c>
      <c r="F167" s="150">
        <f t="shared" si="2"/>
        <v>102.04976002903589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680633</v>
      </c>
      <c r="E169" s="149">
        <v>699737</v>
      </c>
      <c r="F169" s="148">
        <f t="shared" si="2"/>
        <v>102.80679896508103</v>
      </c>
    </row>
    <row r="170" spans="1:6" s="8" customFormat="1" x14ac:dyDescent="0.2">
      <c r="A170" s="145">
        <v>3133</v>
      </c>
      <c r="B170" s="146" t="s">
        <v>264</v>
      </c>
      <c r="C170" s="345">
        <v>159</v>
      </c>
      <c r="D170" s="149">
        <v>96336</v>
      </c>
      <c r="E170" s="149">
        <v>93158</v>
      </c>
      <c r="F170" s="148">
        <f t="shared" si="2"/>
        <v>96.701129380501584</v>
      </c>
    </row>
    <row r="171" spans="1:6" s="8" customFormat="1" x14ac:dyDescent="0.2">
      <c r="A171" s="145">
        <v>32</v>
      </c>
      <c r="B171" s="146" t="s">
        <v>433</v>
      </c>
      <c r="C171" s="345">
        <v>160</v>
      </c>
      <c r="D171" s="147">
        <f>D172+D177+D185+D195+D196</f>
        <v>846319</v>
      </c>
      <c r="E171" s="147">
        <f>E172+E177+E185+E195+E196</f>
        <v>911453</v>
      </c>
      <c r="F171" s="150">
        <f t="shared" si="2"/>
        <v>107.6961523964368</v>
      </c>
    </row>
    <row r="172" spans="1:6" s="8" customFormat="1" x14ac:dyDescent="0.2">
      <c r="A172" s="145">
        <v>321</v>
      </c>
      <c r="B172" s="146" t="s">
        <v>3359</v>
      </c>
      <c r="C172" s="345">
        <v>161</v>
      </c>
      <c r="D172" s="147">
        <f>SUM(D173:D176)</f>
        <v>243119</v>
      </c>
      <c r="E172" s="147">
        <f>SUM(E173:E176)</f>
        <v>242053</v>
      </c>
      <c r="F172" s="150">
        <f t="shared" si="2"/>
        <v>99.561531595638357</v>
      </c>
    </row>
    <row r="173" spans="1:6" s="8" customFormat="1" x14ac:dyDescent="0.2">
      <c r="A173" s="145">
        <v>3211</v>
      </c>
      <c r="B173" s="146" t="s">
        <v>3243</v>
      </c>
      <c r="C173" s="345">
        <v>162</v>
      </c>
      <c r="D173" s="149">
        <v>11258</v>
      </c>
      <c r="E173" s="149">
        <v>12813</v>
      </c>
      <c r="F173" s="148">
        <f t="shared" si="2"/>
        <v>113.81240007106057</v>
      </c>
    </row>
    <row r="174" spans="1:6" s="8" customFormat="1" x14ac:dyDescent="0.2">
      <c r="A174" s="145">
        <v>3212</v>
      </c>
      <c r="B174" s="146" t="s">
        <v>108</v>
      </c>
      <c r="C174" s="345">
        <v>163</v>
      </c>
      <c r="D174" s="149">
        <v>207419</v>
      </c>
      <c r="E174" s="149">
        <v>201410</v>
      </c>
      <c r="F174" s="148">
        <f t="shared" si="2"/>
        <v>97.102965494964295</v>
      </c>
    </row>
    <row r="175" spans="1:6" s="8" customFormat="1" x14ac:dyDescent="0.2">
      <c r="A175" s="145">
        <v>3213</v>
      </c>
      <c r="B175" s="146" t="s">
        <v>2999</v>
      </c>
      <c r="C175" s="345">
        <v>164</v>
      </c>
      <c r="D175" s="149">
        <v>1146</v>
      </c>
      <c r="E175" s="149">
        <v>600</v>
      </c>
      <c r="F175" s="148">
        <f t="shared" si="2"/>
        <v>52.356020942408378</v>
      </c>
    </row>
    <row r="176" spans="1:6" s="8" customFormat="1" x14ac:dyDescent="0.2">
      <c r="A176" s="145">
        <v>3214</v>
      </c>
      <c r="B176" s="146" t="s">
        <v>2998</v>
      </c>
      <c r="C176" s="345">
        <v>165</v>
      </c>
      <c r="D176" s="149">
        <v>23296</v>
      </c>
      <c r="E176" s="149">
        <v>27230</v>
      </c>
      <c r="F176" s="148">
        <f t="shared" si="2"/>
        <v>116.88701923076923</v>
      </c>
    </row>
    <row r="177" spans="1:6" s="8" customFormat="1" x14ac:dyDescent="0.2">
      <c r="A177" s="145">
        <v>322</v>
      </c>
      <c r="B177" s="146" t="s">
        <v>3360</v>
      </c>
      <c r="C177" s="345">
        <v>166</v>
      </c>
      <c r="D177" s="147">
        <f>SUM(D178:D184)</f>
        <v>411068</v>
      </c>
      <c r="E177" s="147">
        <f>SUM(E178:E184)</f>
        <v>436882</v>
      </c>
      <c r="F177" s="150">
        <f t="shared" si="2"/>
        <v>106.27973960512615</v>
      </c>
    </row>
    <row r="178" spans="1:6" s="8" customFormat="1" x14ac:dyDescent="0.2">
      <c r="A178" s="145">
        <v>3221</v>
      </c>
      <c r="B178" s="146" t="s">
        <v>3000</v>
      </c>
      <c r="C178" s="345">
        <v>167</v>
      </c>
      <c r="D178" s="149">
        <v>57558</v>
      </c>
      <c r="E178" s="149">
        <v>60589</v>
      </c>
      <c r="F178" s="148">
        <f t="shared" si="2"/>
        <v>105.26599256402238</v>
      </c>
    </row>
    <row r="179" spans="1:6" s="8" customFormat="1" x14ac:dyDescent="0.2">
      <c r="A179" s="145">
        <v>3222</v>
      </c>
      <c r="B179" s="146" t="s">
        <v>3001</v>
      </c>
      <c r="C179" s="345">
        <v>168</v>
      </c>
      <c r="D179" s="149">
        <v>145734</v>
      </c>
      <c r="E179" s="149">
        <v>183650</v>
      </c>
      <c r="F179" s="148">
        <f t="shared" si="2"/>
        <v>126.01726433090425</v>
      </c>
    </row>
    <row r="180" spans="1:6" s="8" customFormat="1" x14ac:dyDescent="0.2">
      <c r="A180" s="145">
        <v>3223</v>
      </c>
      <c r="B180" s="146" t="s">
        <v>3002</v>
      </c>
      <c r="C180" s="345">
        <v>169</v>
      </c>
      <c r="D180" s="149">
        <v>135195</v>
      </c>
      <c r="E180" s="149">
        <v>118234</v>
      </c>
      <c r="F180" s="148">
        <f t="shared" si="2"/>
        <v>87.454417692962011</v>
      </c>
    </row>
    <row r="181" spans="1:6" s="8" customFormat="1" x14ac:dyDescent="0.2">
      <c r="A181" s="145">
        <v>3224</v>
      </c>
      <c r="B181" s="146" t="s">
        <v>2236</v>
      </c>
      <c r="C181" s="345">
        <v>170</v>
      </c>
      <c r="D181" s="149">
        <v>62973</v>
      </c>
      <c r="E181" s="149">
        <v>64341</v>
      </c>
      <c r="F181" s="148">
        <f t="shared" si="2"/>
        <v>102.1723595826783</v>
      </c>
    </row>
    <row r="182" spans="1:6" s="8" customFormat="1" x14ac:dyDescent="0.2">
      <c r="A182" s="145">
        <v>3225</v>
      </c>
      <c r="B182" s="146" t="s">
        <v>504</v>
      </c>
      <c r="C182" s="345">
        <v>171</v>
      </c>
      <c r="D182" s="149">
        <v>9389</v>
      </c>
      <c r="E182" s="149">
        <v>8023</v>
      </c>
      <c r="F182" s="148">
        <f t="shared" si="2"/>
        <v>85.451059750772188</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219</v>
      </c>
      <c r="E184" s="149">
        <v>2045</v>
      </c>
      <c r="F184" s="148">
        <f t="shared" si="2"/>
        <v>933.78995433789953</v>
      </c>
    </row>
    <row r="185" spans="1:6" s="8" customFormat="1" x14ac:dyDescent="0.2">
      <c r="A185" s="145">
        <v>323</v>
      </c>
      <c r="B185" s="146" t="s">
        <v>2312</v>
      </c>
      <c r="C185" s="345">
        <v>174</v>
      </c>
      <c r="D185" s="147">
        <f>SUM(D186:D194)</f>
        <v>162615</v>
      </c>
      <c r="E185" s="147">
        <f>SUM(E186:E194)</f>
        <v>208267</v>
      </c>
      <c r="F185" s="150">
        <f t="shared" si="2"/>
        <v>128.07367094056514</v>
      </c>
    </row>
    <row r="186" spans="1:6" s="8" customFormat="1" x14ac:dyDescent="0.2">
      <c r="A186" s="145">
        <v>3231</v>
      </c>
      <c r="B186" s="146" t="s">
        <v>855</v>
      </c>
      <c r="C186" s="345">
        <v>175</v>
      </c>
      <c r="D186" s="149">
        <v>23416</v>
      </c>
      <c r="E186" s="149">
        <v>24488</v>
      </c>
      <c r="F186" s="148">
        <f t="shared" si="2"/>
        <v>104.57806627946704</v>
      </c>
    </row>
    <row r="187" spans="1:6" s="8" customFormat="1" x14ac:dyDescent="0.2">
      <c r="A187" s="145">
        <v>3232</v>
      </c>
      <c r="B187" s="146" t="s">
        <v>3870</v>
      </c>
      <c r="C187" s="345">
        <v>176</v>
      </c>
      <c r="D187" s="149">
        <v>71820</v>
      </c>
      <c r="E187" s="149">
        <v>121144</v>
      </c>
      <c r="F187" s="148">
        <f t="shared" si="2"/>
        <v>168.67724867724866</v>
      </c>
    </row>
    <row r="188" spans="1:6" s="8" customFormat="1" x14ac:dyDescent="0.2">
      <c r="A188" s="145">
        <v>3233</v>
      </c>
      <c r="B188" s="146" t="s">
        <v>3871</v>
      </c>
      <c r="C188" s="345">
        <v>177</v>
      </c>
      <c r="D188" s="149">
        <v>1625</v>
      </c>
      <c r="E188" s="149">
        <v>700</v>
      </c>
      <c r="F188" s="148">
        <f t="shared" si="2"/>
        <v>43.07692307692308</v>
      </c>
    </row>
    <row r="189" spans="1:6" s="8" customFormat="1" x14ac:dyDescent="0.2">
      <c r="A189" s="145">
        <v>3234</v>
      </c>
      <c r="B189" s="146" t="s">
        <v>3872</v>
      </c>
      <c r="C189" s="345">
        <v>178</v>
      </c>
      <c r="D189" s="149">
        <v>39652</v>
      </c>
      <c r="E189" s="149">
        <v>40565</v>
      </c>
      <c r="F189" s="148">
        <f t="shared" si="2"/>
        <v>102.30253202864925</v>
      </c>
    </row>
    <row r="190" spans="1:6" s="8" customFormat="1" x14ac:dyDescent="0.2">
      <c r="A190" s="145">
        <v>3235</v>
      </c>
      <c r="B190" s="146" t="s">
        <v>3873</v>
      </c>
      <c r="C190" s="345">
        <v>179</v>
      </c>
      <c r="D190" s="149">
        <v>0</v>
      </c>
      <c r="E190" s="149">
        <v>0</v>
      </c>
      <c r="F190" s="148" t="str">
        <f t="shared" si="2"/>
        <v>-</v>
      </c>
    </row>
    <row r="191" spans="1:6" s="8" customFormat="1" x14ac:dyDescent="0.2">
      <c r="A191" s="145">
        <v>3236</v>
      </c>
      <c r="B191" s="146" t="s">
        <v>3874</v>
      </c>
      <c r="C191" s="345">
        <v>180</v>
      </c>
      <c r="D191" s="149">
        <v>17329</v>
      </c>
      <c r="E191" s="149">
        <v>14598</v>
      </c>
      <c r="F191" s="148">
        <f t="shared" si="2"/>
        <v>84.24029084194126</v>
      </c>
    </row>
    <row r="192" spans="1:6" s="8" customFormat="1" x14ac:dyDescent="0.2">
      <c r="A192" s="145">
        <v>3237</v>
      </c>
      <c r="B192" s="146" t="s">
        <v>3875</v>
      </c>
      <c r="C192" s="345">
        <v>181</v>
      </c>
      <c r="D192" s="149">
        <v>400</v>
      </c>
      <c r="E192" s="149">
        <v>0</v>
      </c>
      <c r="F192" s="148">
        <f t="shared" si="2"/>
        <v>0</v>
      </c>
    </row>
    <row r="193" spans="1:6" s="8" customFormat="1" x14ac:dyDescent="0.2">
      <c r="A193" s="145">
        <v>3238</v>
      </c>
      <c r="B193" s="146" t="s">
        <v>702</v>
      </c>
      <c r="C193" s="345">
        <v>182</v>
      </c>
      <c r="D193" s="149">
        <v>2250</v>
      </c>
      <c r="E193" s="149">
        <v>563</v>
      </c>
      <c r="F193" s="148">
        <f t="shared" si="2"/>
        <v>25.022222222222222</v>
      </c>
    </row>
    <row r="194" spans="1:6" s="8" customFormat="1" x14ac:dyDescent="0.2">
      <c r="A194" s="145">
        <v>3239</v>
      </c>
      <c r="B194" s="146" t="s">
        <v>703</v>
      </c>
      <c r="C194" s="345">
        <v>183</v>
      </c>
      <c r="D194" s="149">
        <v>6123</v>
      </c>
      <c r="E194" s="149">
        <v>6209</v>
      </c>
      <c r="F194" s="148">
        <f t="shared" si="2"/>
        <v>101.40454025804344</v>
      </c>
    </row>
    <row r="195" spans="1:6" s="8" customFormat="1" x14ac:dyDescent="0.2">
      <c r="A195" s="145">
        <v>324</v>
      </c>
      <c r="B195" s="146" t="s">
        <v>3584</v>
      </c>
      <c r="C195" s="345">
        <v>184</v>
      </c>
      <c r="D195" s="149">
        <v>5630</v>
      </c>
      <c r="E195" s="149">
        <v>1459</v>
      </c>
      <c r="F195" s="148">
        <f t="shared" si="2"/>
        <v>25.914742451154527</v>
      </c>
    </row>
    <row r="196" spans="1:6" s="8" customFormat="1" x14ac:dyDescent="0.2">
      <c r="A196" s="145">
        <v>329</v>
      </c>
      <c r="B196" s="146" t="s">
        <v>434</v>
      </c>
      <c r="C196" s="345">
        <v>185</v>
      </c>
      <c r="D196" s="147">
        <f>SUM(D197:D203)</f>
        <v>23887</v>
      </c>
      <c r="E196" s="147">
        <f>SUM(E197:E203)</f>
        <v>22792</v>
      </c>
      <c r="F196" s="150">
        <f t="shared" si="2"/>
        <v>95.415916607359648</v>
      </c>
    </row>
    <row r="197" spans="1:6" s="8" customFormat="1" x14ac:dyDescent="0.2">
      <c r="A197" s="145">
        <v>3291</v>
      </c>
      <c r="B197" s="151" t="s">
        <v>1965</v>
      </c>
      <c r="C197" s="345">
        <v>186</v>
      </c>
      <c r="D197" s="149">
        <v>0</v>
      </c>
      <c r="E197" s="149">
        <v>0</v>
      </c>
      <c r="F197" s="148" t="str">
        <f t="shared" si="2"/>
        <v>-</v>
      </c>
    </row>
    <row r="198" spans="1:6" s="8" customFormat="1" x14ac:dyDescent="0.2">
      <c r="A198" s="145">
        <v>3292</v>
      </c>
      <c r="B198" s="146" t="s">
        <v>1966</v>
      </c>
      <c r="C198" s="345">
        <v>187</v>
      </c>
      <c r="D198" s="149">
        <v>0</v>
      </c>
      <c r="E198" s="149">
        <v>0</v>
      </c>
      <c r="F198" s="148" t="str">
        <f t="shared" si="2"/>
        <v>-</v>
      </c>
    </row>
    <row r="199" spans="1:6" s="8" customFormat="1" x14ac:dyDescent="0.2">
      <c r="A199" s="145">
        <v>3293</v>
      </c>
      <c r="B199" s="146" t="s">
        <v>1967</v>
      </c>
      <c r="C199" s="345">
        <v>188</v>
      </c>
      <c r="D199" s="149">
        <v>0</v>
      </c>
      <c r="E199" s="149">
        <v>8000</v>
      </c>
      <c r="F199" s="148" t="str">
        <f t="shared" si="2"/>
        <v>-</v>
      </c>
    </row>
    <row r="200" spans="1:6" s="8" customFormat="1" x14ac:dyDescent="0.2">
      <c r="A200" s="145">
        <v>3294</v>
      </c>
      <c r="B200" s="146" t="s">
        <v>2313</v>
      </c>
      <c r="C200" s="345">
        <v>189</v>
      </c>
      <c r="D200" s="149">
        <v>380</v>
      </c>
      <c r="E200" s="149">
        <v>80</v>
      </c>
      <c r="F200" s="148">
        <f t="shared" si="2"/>
        <v>21.052631578947366</v>
      </c>
    </row>
    <row r="201" spans="1:6" s="8" customFormat="1" x14ac:dyDescent="0.2">
      <c r="A201" s="145">
        <v>3295</v>
      </c>
      <c r="B201" s="146" t="s">
        <v>3585</v>
      </c>
      <c r="C201" s="345">
        <v>190</v>
      </c>
      <c r="D201" s="149">
        <v>0</v>
      </c>
      <c r="E201" s="149">
        <v>0</v>
      </c>
      <c r="F201" s="148" t="str">
        <f t="shared" si="2"/>
        <v>-</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23507</v>
      </c>
      <c r="E203" s="149">
        <v>14712</v>
      </c>
      <c r="F203" s="148">
        <f t="shared" si="2"/>
        <v>62.585612796188371</v>
      </c>
    </row>
    <row r="204" spans="1:6" s="8" customFormat="1" x14ac:dyDescent="0.2">
      <c r="A204" s="145">
        <v>34</v>
      </c>
      <c r="B204" s="151" t="s">
        <v>435</v>
      </c>
      <c r="C204" s="345">
        <v>193</v>
      </c>
      <c r="D204" s="147">
        <f>D205+D210+D218</f>
        <v>3086</v>
      </c>
      <c r="E204" s="147">
        <f>E205+E210+E218</f>
        <v>1243</v>
      </c>
      <c r="F204" s="150">
        <f t="shared" si="2"/>
        <v>40.278677900194424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3086</v>
      </c>
      <c r="E218" s="147">
        <f>SUM(E219:E222)</f>
        <v>1243</v>
      </c>
      <c r="F218" s="150">
        <f t="shared" si="3"/>
        <v>40.278677900194424</v>
      </c>
    </row>
    <row r="219" spans="1:6" s="8" customFormat="1" x14ac:dyDescent="0.2">
      <c r="A219" s="145">
        <v>3431</v>
      </c>
      <c r="B219" s="151" t="s">
        <v>3587</v>
      </c>
      <c r="C219" s="345">
        <v>208</v>
      </c>
      <c r="D219" s="149">
        <v>3086</v>
      </c>
      <c r="E219" s="149">
        <v>1243</v>
      </c>
      <c r="F219" s="148">
        <f t="shared" si="3"/>
        <v>40.278677900194424</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6189842</v>
      </c>
      <c r="E292" s="147">
        <f>E159-E290+E291</f>
        <v>6368290</v>
      </c>
      <c r="F292" s="150">
        <f t="shared" si="4"/>
        <v>102.88291688220798</v>
      </c>
    </row>
    <row r="293" spans="1:6" s="8" customFormat="1" x14ac:dyDescent="0.2">
      <c r="A293" s="145" t="s">
        <v>1215</v>
      </c>
      <c r="B293" s="146" t="s">
        <v>3441</v>
      </c>
      <c r="C293" s="345">
        <v>282</v>
      </c>
      <c r="D293" s="147">
        <f>IF(D12&gt;=D292,D12-D292,0)</f>
        <v>393568</v>
      </c>
      <c r="E293" s="147">
        <f>IF(E12&gt;=E292,E12-E292,0)</f>
        <v>83841</v>
      </c>
      <c r="F293" s="150">
        <f t="shared" si="4"/>
        <v>21.302799008049437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3425</v>
      </c>
      <c r="E295" s="149">
        <v>63563</v>
      </c>
      <c r="F295" s="148">
        <f t="shared" si="4"/>
        <v>1855.8540145985401</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18235</v>
      </c>
      <c r="E297" s="149">
        <v>1075</v>
      </c>
      <c r="F297" s="148">
        <f t="shared" si="4"/>
        <v>5.8952563751028242</v>
      </c>
    </row>
    <row r="298" spans="1:6" s="8" customFormat="1" x14ac:dyDescent="0.2">
      <c r="A298" s="145">
        <v>9661</v>
      </c>
      <c r="B298" s="146" t="s">
        <v>2651</v>
      </c>
      <c r="C298" s="345">
        <v>287</v>
      </c>
      <c r="D298" s="149"/>
      <c r="E298" s="149">
        <v>200</v>
      </c>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330295</v>
      </c>
      <c r="E353" s="147">
        <f>E354+E366+E399+E403+E405</f>
        <v>78808</v>
      </c>
      <c r="F353" s="150">
        <f t="shared" si="5"/>
        <v>23.859882832013806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330295</v>
      </c>
      <c r="E366" s="147">
        <f>E367+E372+E381+E386+E391+E394</f>
        <v>78808</v>
      </c>
      <c r="F366" s="150">
        <f t="shared" si="6"/>
        <v>23.859882832013806</v>
      </c>
    </row>
    <row r="367" spans="1:6" s="8" customFormat="1" x14ac:dyDescent="0.2">
      <c r="A367" s="145">
        <v>421</v>
      </c>
      <c r="B367" s="146" t="s">
        <v>1980</v>
      </c>
      <c r="C367" s="345">
        <v>355</v>
      </c>
      <c r="D367" s="147">
        <f>SUM(D368:D371)</f>
        <v>176426</v>
      </c>
      <c r="E367" s="147">
        <f>SUM(E368:E371)</f>
        <v>0</v>
      </c>
      <c r="F367" s="150">
        <f t="shared" si="6"/>
        <v>0</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176426</v>
      </c>
      <c r="E369" s="149"/>
      <c r="F369" s="148">
        <f t="shared" si="6"/>
        <v>0</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152985</v>
      </c>
      <c r="E372" s="147">
        <f>SUM(E373:E380)</f>
        <v>74966</v>
      </c>
      <c r="F372" s="150">
        <f t="shared" si="6"/>
        <v>49.002189757165738</v>
      </c>
    </row>
    <row r="373" spans="1:6" s="8" customFormat="1" x14ac:dyDescent="0.2">
      <c r="A373" s="145">
        <v>4221</v>
      </c>
      <c r="B373" s="146" t="s">
        <v>3941</v>
      </c>
      <c r="C373" s="345">
        <v>361</v>
      </c>
      <c r="D373" s="149">
        <v>135610</v>
      </c>
      <c r="E373" s="149">
        <v>57982</v>
      </c>
      <c r="F373" s="148">
        <f t="shared" si="6"/>
        <v>42.756433891305953</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0</v>
      </c>
      <c r="E378" s="149">
        <v>7000</v>
      </c>
      <c r="F378" s="148" t="str">
        <f t="shared" si="6"/>
        <v>-</v>
      </c>
    </row>
    <row r="379" spans="1:6" s="8" customFormat="1" x14ac:dyDescent="0.2">
      <c r="A379" s="145">
        <v>4227</v>
      </c>
      <c r="B379" s="151" t="s">
        <v>3947</v>
      </c>
      <c r="C379" s="345">
        <v>367</v>
      </c>
      <c r="D379" s="149">
        <v>17375</v>
      </c>
      <c r="E379" s="149">
        <v>9984</v>
      </c>
      <c r="F379" s="148">
        <f t="shared" si="6"/>
        <v>57.461870503597126</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884</v>
      </c>
      <c r="E386" s="147">
        <f>SUM(E387:E390)</f>
        <v>3842</v>
      </c>
      <c r="F386" s="150">
        <f t="shared" si="6"/>
        <v>434.61538461538458</v>
      </c>
    </row>
    <row r="387" spans="1:6" s="8" customFormat="1" x14ac:dyDescent="0.2">
      <c r="A387" s="145">
        <v>4241</v>
      </c>
      <c r="B387" s="146" t="s">
        <v>2886</v>
      </c>
      <c r="C387" s="345">
        <v>375</v>
      </c>
      <c r="D387" s="149">
        <v>884</v>
      </c>
      <c r="E387" s="149">
        <v>3842</v>
      </c>
      <c r="F387" s="148">
        <f t="shared" si="6"/>
        <v>434.61538461538458</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330295</v>
      </c>
      <c r="E411" s="147">
        <f>IF(E353&gt;=E301, E353-E301, 0)</f>
        <v>78808</v>
      </c>
      <c r="F411" s="150">
        <f t="shared" si="6"/>
        <v>23.859882832013806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6583410</v>
      </c>
      <c r="E415" s="147">
        <f>E12+E301</f>
        <v>6452131</v>
      </c>
      <c r="F415" s="150">
        <f t="shared" si="6"/>
        <v>98.005911829887552</v>
      </c>
    </row>
    <row r="416" spans="1:6" s="8" customFormat="1" x14ac:dyDescent="0.2">
      <c r="A416" s="145" t="s">
        <v>1215</v>
      </c>
      <c r="B416" s="146" t="s">
        <v>1993</v>
      </c>
      <c r="C416" s="345">
        <v>404</v>
      </c>
      <c r="D416" s="147">
        <f>D292+D353</f>
        <v>6520137</v>
      </c>
      <c r="E416" s="147">
        <f>E292+E353</f>
        <v>6447098</v>
      </c>
      <c r="F416" s="150">
        <f t="shared" si="6"/>
        <v>98.879793476732161</v>
      </c>
    </row>
    <row r="417" spans="1:6" s="8" customFormat="1" x14ac:dyDescent="0.2">
      <c r="A417" s="145" t="s">
        <v>1215</v>
      </c>
      <c r="B417" s="146" t="s">
        <v>1994</v>
      </c>
      <c r="C417" s="345">
        <v>405</v>
      </c>
      <c r="D417" s="147">
        <f>IF(D415&gt;=D416,D415-D416,0)</f>
        <v>63273</v>
      </c>
      <c r="E417" s="147">
        <f>IF(E415&gt;=E416,E415-E416,0)</f>
        <v>5033</v>
      </c>
      <c r="F417" s="150">
        <f t="shared" si="6"/>
        <v>7.9544197366965372</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3425</v>
      </c>
      <c r="E419" s="147">
        <f>IF(E295-E296+E412-E413&gt;=0,E295-E296+E412-E413,0)</f>
        <v>63563</v>
      </c>
      <c r="F419" s="150">
        <f t="shared" si="6"/>
        <v>1855.8540145985401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18235</v>
      </c>
      <c r="E421" s="161">
        <f>E297+E414</f>
        <v>1075</v>
      </c>
      <c r="F421" s="162">
        <f t="shared" si="6"/>
        <v>5.8952563751028242</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6583410</v>
      </c>
      <c r="E642" s="147">
        <f>E415+E423</f>
        <v>6452131</v>
      </c>
      <c r="F642" s="148">
        <f t="shared" si="10"/>
        <v>98.005911829887552</v>
      </c>
    </row>
    <row r="643" spans="1:6" s="8" customFormat="1" x14ac:dyDescent="0.2">
      <c r="A643" s="145" t="s">
        <v>1215</v>
      </c>
      <c r="B643" s="146" t="s">
        <v>1246</v>
      </c>
      <c r="C643" s="345">
        <v>630</v>
      </c>
      <c r="D643" s="147">
        <f>D416+D531</f>
        <v>6520137</v>
      </c>
      <c r="E643" s="147">
        <f>E416+E531</f>
        <v>6447098</v>
      </c>
      <c r="F643" s="148">
        <f t="shared" si="10"/>
        <v>98.879793476732161</v>
      </c>
    </row>
    <row r="644" spans="1:6" s="8" customFormat="1" x14ac:dyDescent="0.2">
      <c r="A644" s="145" t="s">
        <v>1215</v>
      </c>
      <c r="B644" s="146" t="s">
        <v>1247</v>
      </c>
      <c r="C644" s="345">
        <v>631</v>
      </c>
      <c r="D644" s="147">
        <f>IF(D642&gt;=D643,D642-D643,0)</f>
        <v>63273</v>
      </c>
      <c r="E644" s="147">
        <f>IF(E642&gt;=E643,E642-E643,0)</f>
        <v>5033</v>
      </c>
      <c r="F644" s="148">
        <f t="shared" si="10"/>
        <v>7.9544197366965372</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3425</v>
      </c>
      <c r="E646" s="147">
        <f>IF(E419-E420+E640-E641&gt;=0,E419-E420+E640-E641,0)</f>
        <v>63563</v>
      </c>
      <c r="F646" s="148">
        <f t="shared" si="10"/>
        <v>1855.8540145985401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66698</v>
      </c>
      <c r="E648" s="147">
        <f>IF(E644+E646-E645-E647&gt;=0,E644+E646-E645-E647,0)</f>
        <v>68596</v>
      </c>
      <c r="F648" s="148">
        <f t="shared" si="10"/>
        <v>102.84566253860686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465253</v>
      </c>
      <c r="E650" s="158">
        <v>467053</v>
      </c>
      <c r="F650" s="159">
        <f t="shared" si="10"/>
        <v>100.38688627477951</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113644</v>
      </c>
      <c r="E652" s="149">
        <v>122707</v>
      </c>
      <c r="F652" s="148">
        <f t="shared" ref="F652:F677" si="11">IF(D652&lt;&gt;0,IF(E652/D652&gt;=100,"&gt;&gt;100",E652/D652*100),"-")</f>
        <v>107.97490408644539</v>
      </c>
    </row>
    <row r="653" spans="1:6" s="8" customFormat="1" x14ac:dyDescent="0.2">
      <c r="A653" s="145" t="s">
        <v>1208</v>
      </c>
      <c r="B653" s="146" t="s">
        <v>2750</v>
      </c>
      <c r="C653" s="345">
        <v>639</v>
      </c>
      <c r="D653" s="149">
        <v>5826000</v>
      </c>
      <c r="E653" s="149">
        <v>5994148</v>
      </c>
      <c r="F653" s="148">
        <f t="shared" si="11"/>
        <v>102.88616546515618</v>
      </c>
    </row>
    <row r="654" spans="1:6" s="8" customFormat="1" x14ac:dyDescent="0.2">
      <c r="A654" s="145" t="s">
        <v>1209</v>
      </c>
      <c r="B654" s="146" t="s">
        <v>3586</v>
      </c>
      <c r="C654" s="345">
        <v>640</v>
      </c>
      <c r="D654" s="149">
        <v>5816937</v>
      </c>
      <c r="E654" s="149">
        <v>5998631</v>
      </c>
      <c r="F654" s="148">
        <f t="shared" si="11"/>
        <v>103.12353391484213</v>
      </c>
    </row>
    <row r="655" spans="1:6" s="8" customFormat="1" x14ac:dyDescent="0.2">
      <c r="A655" s="145">
        <v>11</v>
      </c>
      <c r="B655" s="146" t="s">
        <v>181</v>
      </c>
      <c r="C655" s="345">
        <v>641</v>
      </c>
      <c r="D655" s="147">
        <f>+D652+D653-D654</f>
        <v>122707</v>
      </c>
      <c r="E655" s="147">
        <f>+E652+E653-E654</f>
        <v>118224</v>
      </c>
      <c r="F655" s="150">
        <f t="shared" si="11"/>
        <v>96.346581694605845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49</v>
      </c>
      <c r="E657" s="149">
        <v>49</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45</v>
      </c>
      <c r="E659" s="149">
        <v>44</v>
      </c>
      <c r="F659" s="148">
        <f t="shared" si="11"/>
        <v>97.777777777777771</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57396</v>
      </c>
      <c r="E672" s="149">
        <v>0</v>
      </c>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5498658</v>
      </c>
      <c r="E678" s="149">
        <v>5657721</v>
      </c>
      <c r="F678" s="148"/>
    </row>
    <row r="679" spans="1:6" s="8" customFormat="1" x14ac:dyDescent="0.2">
      <c r="A679" s="152">
        <v>63613</v>
      </c>
      <c r="B679" s="163" t="s">
        <v>4078</v>
      </c>
      <c r="C679" s="345">
        <v>665</v>
      </c>
      <c r="D679" s="149"/>
      <c r="E679" s="149">
        <v>25262</v>
      </c>
      <c r="F679" s="148"/>
    </row>
    <row r="680" spans="1:6" s="8" customFormat="1" x14ac:dyDescent="0.2">
      <c r="A680" s="152">
        <v>63622</v>
      </c>
      <c r="B680" s="163" t="s">
        <v>4079</v>
      </c>
      <c r="C680" s="345">
        <v>666</v>
      </c>
      <c r="D680" s="149">
        <v>42000</v>
      </c>
      <c r="E680" s="149">
        <v>2000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0</v>
      </c>
      <c r="E682" s="149">
        <v>12770</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v>13934</v>
      </c>
      <c r="E684" s="149">
        <v>7652</v>
      </c>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161343</v>
      </c>
      <c r="E698" s="149">
        <v>29649</v>
      </c>
      <c r="F698" s="148">
        <f t="shared" si="12"/>
        <v>18.376378274855433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0</v>
      </c>
      <c r="E701" s="149">
        <v>0</v>
      </c>
      <c r="F701" s="148" t="str">
        <f>IF(D701&lt;&gt;0,IF(E701/D701&gt;=100,"&gt;&gt;100",E701/D701*100),"-")</f>
        <v>-</v>
      </c>
    </row>
    <row r="702" spans="1:6" s="8" customFormat="1" x14ac:dyDescent="0.2">
      <c r="A702" s="145">
        <v>31215</v>
      </c>
      <c r="B702" s="146" t="s">
        <v>1641</v>
      </c>
      <c r="C702" s="345">
        <v>688</v>
      </c>
      <c r="D702" s="149">
        <v>10767</v>
      </c>
      <c r="E702" s="149">
        <v>3518</v>
      </c>
      <c r="F702" s="148">
        <f>IF(D702&lt;&gt;0,IF(E702/D702&gt;=100,"&gt;&gt;100",E702/D702*100),"-")</f>
        <v>32.673911024426488</v>
      </c>
    </row>
    <row r="703" spans="1:6" s="8" customFormat="1" x14ac:dyDescent="0.2">
      <c r="A703" s="145">
        <v>32121</v>
      </c>
      <c r="B703" s="146" t="s">
        <v>3797</v>
      </c>
      <c r="C703" s="345">
        <v>689</v>
      </c>
      <c r="D703" s="149">
        <v>207419</v>
      </c>
      <c r="E703" s="149">
        <v>201410</v>
      </c>
      <c r="F703" s="148">
        <f>IF(D703&lt;&gt;0,IF(E703/D703&gt;=100,"&gt;&gt;100",E703/D703*100),"-")</f>
        <v>97.102965494964295</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14040</v>
      </c>
      <c r="E705" s="149">
        <v>11059</v>
      </c>
      <c r="F705" s="148">
        <f>IF(D705&lt;&gt;0,IF(E705/D705&gt;=100,"&gt;&gt;100",E705/D705*100),"-")</f>
        <v>78.767806267806279</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0</v>
      </c>
      <c r="E707" s="149">
        <v>0</v>
      </c>
      <c r="F707" s="148" t="str">
        <f>IF(D707&lt;&gt;0,IF(E707/D707&gt;=100,"&gt;&gt;100",E707/D707*100),"-")</f>
        <v>-</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RUŽICA RIKERT</v>
      </c>
      <c r="D995" s="293"/>
      <c r="E995" s="293"/>
    </row>
    <row r="996" spans="1:5" ht="15" customHeight="1" x14ac:dyDescent="0.2">
      <c r="A996" s="291" t="str">
        <f>IF(RefStr!H27="","Telefon za kontakt: _________________","Telefon za kontakt: " &amp; RefStr!H27)</f>
        <v>Telefon za kontakt: 031671525</v>
      </c>
      <c r="C996" s="292"/>
    </row>
    <row r="997" spans="1:5" ht="15" customHeight="1" x14ac:dyDescent="0.2">
      <c r="A997" s="291" t="str">
        <f>IF(RefStr!H33="","Odgovorna osoba: _____________________________","Odgovorna osoba: " &amp; RefStr!H33)</f>
        <v>Odgovorna osoba: DAMIR JAKOPIČEK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7" activePane="bottomLeft" state="frozen"/>
      <selection pane="bottomLeft" activeCell="E288" sqref="E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16221</v>
      </c>
      <c r="C4" s="414"/>
      <c r="D4" s="414"/>
      <c r="E4" s="415">
        <f>SUM(Skriveni!G977:G1286)</f>
        <v>38339870.266999997</v>
      </c>
      <c r="F4" s="416"/>
    </row>
    <row r="5" spans="1:6" ht="15" customHeight="1" x14ac:dyDescent="0.2">
      <c r="B5" s="413" t="str">
        <f>"Naziv: "&amp;IF(RefStr!B10&lt;&gt;"",RefStr!B10,"_______________________________________")</f>
        <v>Naziv: OSNOVNA ŠKOLA LADIMIREVCI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9519004</v>
      </c>
      <c r="E12" s="96">
        <f>E13+E74</f>
        <v>10452719</v>
      </c>
      <c r="F12" s="123">
        <f t="shared" ref="F12:F75" si="0">IF(D12&gt;0,IF(E12/D12&gt;=100,"&gt;&gt;100",E12/D12*100),"-")</f>
        <v>109.80895690347437</v>
      </c>
    </row>
    <row r="13" spans="1:6" s="3" customFormat="1" x14ac:dyDescent="0.2">
      <c r="A13" s="132">
        <v>0</v>
      </c>
      <c r="B13" s="314" t="s">
        <v>521</v>
      </c>
      <c r="C13" s="303">
        <v>2</v>
      </c>
      <c r="D13" s="97">
        <f>D14+D18+D57+D58+D62+D69</f>
        <v>8912629</v>
      </c>
      <c r="E13" s="97">
        <f>E14+E18+E57+E58+E62+E69</f>
        <v>9866367</v>
      </c>
      <c r="F13" s="124">
        <f t="shared" si="0"/>
        <v>110.70097274328373</v>
      </c>
    </row>
    <row r="14" spans="1:6" s="3" customFormat="1" x14ac:dyDescent="0.2">
      <c r="A14" s="132" t="s">
        <v>1564</v>
      </c>
      <c r="B14" s="314" t="s">
        <v>3259</v>
      </c>
      <c r="C14" s="303">
        <v>3</v>
      </c>
      <c r="D14" s="97">
        <f>D15+D16-D17</f>
        <v>67800</v>
      </c>
      <c r="E14" s="97">
        <f>E15+E16-E17</f>
        <v>67800</v>
      </c>
      <c r="F14" s="124">
        <f t="shared" si="0"/>
        <v>100</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v>67800</v>
      </c>
      <c r="E16" s="94">
        <v>67800</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8844829</v>
      </c>
      <c r="E18" s="97">
        <f>E19+E25+E35+E41+E47+E51</f>
        <v>9798567</v>
      </c>
      <c r="F18" s="124">
        <f t="shared" si="0"/>
        <v>110.78300100544622</v>
      </c>
    </row>
    <row r="19" spans="1:6" s="3" customFormat="1" x14ac:dyDescent="0.2">
      <c r="A19" s="315" t="s">
        <v>362</v>
      </c>
      <c r="B19" s="314" t="s">
        <v>3928</v>
      </c>
      <c r="C19" s="303">
        <v>8</v>
      </c>
      <c r="D19" s="97">
        <f>SUM(D20:D23)-D24</f>
        <v>8524970</v>
      </c>
      <c r="E19" s="97">
        <f>SUM(E20:E23)-E24</f>
        <v>9488111</v>
      </c>
      <c r="F19" s="124">
        <f t="shared" si="0"/>
        <v>111.29788140016915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10470136</v>
      </c>
      <c r="E21" s="94">
        <v>11303718</v>
      </c>
      <c r="F21" s="125">
        <f t="shared" si="0"/>
        <v>107.96152027060583</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1945166</v>
      </c>
      <c r="E24" s="94">
        <v>1815607</v>
      </c>
      <c r="F24" s="125">
        <f t="shared" si="0"/>
        <v>93.33943735393278</v>
      </c>
    </row>
    <row r="25" spans="1:6" s="3" customFormat="1" x14ac:dyDescent="0.2">
      <c r="A25" s="315" t="s">
        <v>1156</v>
      </c>
      <c r="B25" s="314" t="s">
        <v>1261</v>
      </c>
      <c r="C25" s="303">
        <v>14</v>
      </c>
      <c r="D25" s="97">
        <f>SUM(D26:D33)-D34</f>
        <v>232693</v>
      </c>
      <c r="E25" s="97">
        <f>SUM(E26:E33)-E34</f>
        <v>237009</v>
      </c>
      <c r="F25" s="124">
        <f t="shared" si="0"/>
        <v>101.85480439892906</v>
      </c>
    </row>
    <row r="26" spans="1:6" s="3" customFormat="1" x14ac:dyDescent="0.2">
      <c r="A26" s="132" t="s">
        <v>1157</v>
      </c>
      <c r="B26" s="314" t="s">
        <v>3941</v>
      </c>
      <c r="C26" s="303">
        <v>15</v>
      </c>
      <c r="D26" s="94">
        <v>931585</v>
      </c>
      <c r="E26" s="94">
        <v>756271</v>
      </c>
      <c r="F26" s="125">
        <f t="shared" si="0"/>
        <v>81.181105320502155</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4798</v>
      </c>
      <c r="E28" s="94">
        <v>4798</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52022</v>
      </c>
      <c r="E31" s="94">
        <v>59022</v>
      </c>
      <c r="F31" s="125">
        <f t="shared" si="0"/>
        <v>113.45584560378302</v>
      </c>
    </row>
    <row r="32" spans="1:6" s="3" customFormat="1" x14ac:dyDescent="0.2">
      <c r="A32" s="272" t="s">
        <v>2452</v>
      </c>
      <c r="B32" s="314" t="s">
        <v>3947</v>
      </c>
      <c r="C32" s="303">
        <v>21</v>
      </c>
      <c r="D32" s="94">
        <v>17375</v>
      </c>
      <c r="E32" s="94">
        <v>27358</v>
      </c>
      <c r="F32" s="125">
        <f t="shared" si="0"/>
        <v>157.45611510791366</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773087</v>
      </c>
      <c r="E34" s="94">
        <v>610440</v>
      </c>
      <c r="F34" s="125">
        <f t="shared" si="0"/>
        <v>78.961358812138869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87166</v>
      </c>
      <c r="E41" s="97">
        <f>SUM(E42:E45)-E46</f>
        <v>73447</v>
      </c>
      <c r="F41" s="124">
        <f t="shared" si="0"/>
        <v>84.261065094188098</v>
      </c>
    </row>
    <row r="42" spans="1:6" s="3" customFormat="1" x14ac:dyDescent="0.2">
      <c r="A42" s="132" t="s">
        <v>2878</v>
      </c>
      <c r="B42" s="314" t="s">
        <v>2886</v>
      </c>
      <c r="C42" s="303">
        <v>31</v>
      </c>
      <c r="D42" s="94">
        <v>87166</v>
      </c>
      <c r="E42" s="94">
        <v>91008</v>
      </c>
      <c r="F42" s="125">
        <f t="shared" si="0"/>
        <v>104.4076818943166</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0</v>
      </c>
      <c r="E46" s="94">
        <v>17561</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63765</v>
      </c>
      <c r="E60" s="94">
        <v>50136</v>
      </c>
      <c r="F60" s="125">
        <f t="shared" si="0"/>
        <v>78.62620559868266</v>
      </c>
    </row>
    <row r="61" spans="1:6" s="3" customFormat="1" x14ac:dyDescent="0.2">
      <c r="A61" s="132" t="s">
        <v>456</v>
      </c>
      <c r="B61" s="314" t="s">
        <v>617</v>
      </c>
      <c r="C61" s="303">
        <v>50</v>
      </c>
      <c r="D61" s="94">
        <v>63765</v>
      </c>
      <c r="E61" s="94">
        <v>50136</v>
      </c>
      <c r="F61" s="125">
        <f t="shared" si="0"/>
        <v>78.62620559868266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606375</v>
      </c>
      <c r="E74" s="97">
        <f>E75+E84+E92+E123+E139+E151+E168+E169</f>
        <v>586352</v>
      </c>
      <c r="F74" s="124">
        <f t="shared" si="0"/>
        <v>96.697917955060802</v>
      </c>
    </row>
    <row r="75" spans="1:6" s="3" customFormat="1" x14ac:dyDescent="0.2">
      <c r="A75" s="272" t="s">
        <v>2744</v>
      </c>
      <c r="B75" s="314" t="s">
        <v>322</v>
      </c>
      <c r="C75" s="303">
        <v>64</v>
      </c>
      <c r="D75" s="97">
        <f>+D76+D81+D82+D83</f>
        <v>122707</v>
      </c>
      <c r="E75" s="97">
        <f>+E76+E81+E82+E83</f>
        <v>118224</v>
      </c>
      <c r="F75" s="124">
        <f t="shared" si="0"/>
        <v>96.346581694605845</v>
      </c>
    </row>
    <row r="76" spans="1:6" s="3" customFormat="1" x14ac:dyDescent="0.2">
      <c r="A76" s="132" t="s">
        <v>3429</v>
      </c>
      <c r="B76" s="317" t="s">
        <v>1885</v>
      </c>
      <c r="C76" s="303">
        <v>65</v>
      </c>
      <c r="D76" s="97">
        <f>SUM(D77:D80)</f>
        <v>122707</v>
      </c>
      <c r="E76" s="97">
        <f>SUM(E77:E80)</f>
        <v>118224</v>
      </c>
      <c r="F76" s="124">
        <f t="shared" ref="F76:F139" si="1">IF(D76&gt;0,IF(E76/D76&gt;=100,"&gt;&gt;100",E76/D76*100),"-")</f>
        <v>96.346581694605845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122707</v>
      </c>
      <c r="E78" s="94">
        <v>118224</v>
      </c>
      <c r="F78" s="125">
        <f t="shared" si="1"/>
        <v>96.346581694605845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180</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180</v>
      </c>
      <c r="E91" s="94">
        <v>0</v>
      </c>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18235</v>
      </c>
      <c r="E151" s="97">
        <f>SUM(E152:E154)+SUM(E162:E166)-E167</f>
        <v>1075</v>
      </c>
      <c r="F151" s="124">
        <f t="shared" si="2"/>
        <v>5.8952563751028242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18235</v>
      </c>
      <c r="E163" s="94">
        <v>875</v>
      </c>
      <c r="F163" s="125">
        <f t="shared" si="2"/>
        <v>4.7984644913627639</v>
      </c>
    </row>
    <row r="164" spans="1:6" s="3" customFormat="1" x14ac:dyDescent="0.2">
      <c r="A164" s="272" t="s">
        <v>3805</v>
      </c>
      <c r="B164" s="317" t="s">
        <v>1338</v>
      </c>
      <c r="C164" s="303">
        <v>153</v>
      </c>
      <c r="D164" s="94">
        <v>0</v>
      </c>
      <c r="E164" s="94">
        <v>200</v>
      </c>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465253</v>
      </c>
      <c r="E169" s="97">
        <f>SUM(E170:E172)</f>
        <v>467053</v>
      </c>
      <c r="F169" s="124">
        <f t="shared" si="2"/>
        <v>100.38688627477951</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465253</v>
      </c>
      <c r="E172" s="94">
        <v>467053</v>
      </c>
      <c r="F172" s="125">
        <f t="shared" si="2"/>
        <v>100.38688627477951</v>
      </c>
    </row>
    <row r="173" spans="1:6" s="3" customFormat="1" x14ac:dyDescent="0.2">
      <c r="A173" s="272"/>
      <c r="B173" s="314" t="s">
        <v>1068</v>
      </c>
      <c r="C173" s="303">
        <v>162</v>
      </c>
      <c r="D173" s="97">
        <f>D174+D234</f>
        <v>9519005</v>
      </c>
      <c r="E173" s="97">
        <f>E174+E234</f>
        <v>10452719</v>
      </c>
      <c r="F173" s="124">
        <f t="shared" si="2"/>
        <v>109.80894536771437</v>
      </c>
    </row>
    <row r="174" spans="1:6" s="3" customFormat="1" x14ac:dyDescent="0.2">
      <c r="A174" s="272" t="s">
        <v>3813</v>
      </c>
      <c r="B174" s="314" t="s">
        <v>1145</v>
      </c>
      <c r="C174" s="303">
        <v>163</v>
      </c>
      <c r="D174" s="97">
        <f>D175+D186+D187+D203+D231</f>
        <v>521443</v>
      </c>
      <c r="E174" s="97">
        <f>E175+E186+E187+E203+E231</f>
        <v>516680</v>
      </c>
      <c r="F174" s="124">
        <f t="shared" si="2"/>
        <v>99.08657322085061</v>
      </c>
    </row>
    <row r="175" spans="1:6" s="3" customFormat="1" x14ac:dyDescent="0.2">
      <c r="A175" s="272" t="s">
        <v>1181</v>
      </c>
      <c r="B175" s="314" t="s">
        <v>1547</v>
      </c>
      <c r="C175" s="303">
        <v>164</v>
      </c>
      <c r="D175" s="97">
        <f>SUM(D176:D178)+SUM(D182:D185)</f>
        <v>521443</v>
      </c>
      <c r="E175" s="97">
        <f>SUM(E176:E178)+SUM(E182:E185)</f>
        <v>516680</v>
      </c>
      <c r="F175" s="124">
        <f t="shared" si="2"/>
        <v>99.08657322085061</v>
      </c>
    </row>
    <row r="176" spans="1:6" s="3" customFormat="1" x14ac:dyDescent="0.2">
      <c r="A176" s="272" t="s">
        <v>1182</v>
      </c>
      <c r="B176" s="314" t="s">
        <v>1183</v>
      </c>
      <c r="C176" s="303">
        <v>165</v>
      </c>
      <c r="D176" s="94">
        <v>446867</v>
      </c>
      <c r="E176" s="94">
        <v>452015</v>
      </c>
      <c r="F176" s="125">
        <f t="shared" si="2"/>
        <v>101.152020623586</v>
      </c>
    </row>
    <row r="177" spans="1:6" s="3" customFormat="1" x14ac:dyDescent="0.2">
      <c r="A177" s="272" t="s">
        <v>1184</v>
      </c>
      <c r="B177" s="314" t="s">
        <v>1185</v>
      </c>
      <c r="C177" s="303">
        <v>166</v>
      </c>
      <c r="D177" s="94">
        <v>74232</v>
      </c>
      <c r="E177" s="94">
        <v>64471</v>
      </c>
      <c r="F177" s="125">
        <f t="shared" si="2"/>
        <v>86.850684340985012</v>
      </c>
    </row>
    <row r="178" spans="1:6" s="3" customFormat="1" x14ac:dyDescent="0.2">
      <c r="A178" s="272" t="s">
        <v>1186</v>
      </c>
      <c r="B178" s="317" t="s">
        <v>2842</v>
      </c>
      <c r="C178" s="303">
        <v>167</v>
      </c>
      <c r="D178" s="97">
        <f>SUM(D179:D181)</f>
        <v>164</v>
      </c>
      <c r="E178" s="97">
        <f>SUM(E179:E181)</f>
        <v>194</v>
      </c>
      <c r="F178" s="124">
        <f t="shared" si="2"/>
        <v>118.29268292682926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164</v>
      </c>
      <c r="E181" s="94">
        <v>194</v>
      </c>
      <c r="F181" s="125">
        <f t="shared" si="2"/>
        <v>118.29268292682926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180</v>
      </c>
      <c r="E185" s="94">
        <v>0</v>
      </c>
      <c r="F185" s="125">
        <f t="shared" si="2"/>
        <v>0</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8997562</v>
      </c>
      <c r="E234" s="97">
        <f>+E235+E243-E247+E251+E252+E253</f>
        <v>9936039</v>
      </c>
      <c r="F234" s="124">
        <f t="shared" si="3"/>
        <v>110.43034768751802</v>
      </c>
    </row>
    <row r="235" spans="1:6" s="3" customFormat="1" x14ac:dyDescent="0.2">
      <c r="A235" s="132" t="s">
        <v>1279</v>
      </c>
      <c r="B235" s="314" t="s">
        <v>3395</v>
      </c>
      <c r="C235" s="303">
        <v>224</v>
      </c>
      <c r="D235" s="97">
        <f>D236-D239</f>
        <v>8912629</v>
      </c>
      <c r="E235" s="97">
        <f>E236-E239</f>
        <v>9866368</v>
      </c>
      <c r="F235" s="124">
        <f t="shared" si="3"/>
        <v>110.70098396331767</v>
      </c>
    </row>
    <row r="236" spans="1:6" s="3" customFormat="1" x14ac:dyDescent="0.2">
      <c r="A236" s="132" t="s">
        <v>1280</v>
      </c>
      <c r="B236" s="314" t="s">
        <v>3396</v>
      </c>
      <c r="C236" s="303">
        <v>225</v>
      </c>
      <c r="D236" s="97">
        <f>SUM(D237:D238)</f>
        <v>8912629</v>
      </c>
      <c r="E236" s="97">
        <f>SUM(E237:E238)</f>
        <v>9866368</v>
      </c>
      <c r="F236" s="124">
        <f t="shared" si="3"/>
        <v>110.70098396331767</v>
      </c>
    </row>
    <row r="237" spans="1:6" s="3" customFormat="1" x14ac:dyDescent="0.2">
      <c r="A237" s="132" t="s">
        <v>1281</v>
      </c>
      <c r="B237" s="314" t="s">
        <v>1282</v>
      </c>
      <c r="C237" s="303">
        <v>226</v>
      </c>
      <c r="D237" s="94">
        <v>8844829</v>
      </c>
      <c r="E237" s="94">
        <v>9798568</v>
      </c>
      <c r="F237" s="125">
        <f t="shared" si="3"/>
        <v>110.78301231148731</v>
      </c>
    </row>
    <row r="238" spans="1:6" s="3" customFormat="1" x14ac:dyDescent="0.2">
      <c r="A238" s="132" t="s">
        <v>1283</v>
      </c>
      <c r="B238" s="314" t="s">
        <v>1284</v>
      </c>
      <c r="C238" s="303">
        <v>227</v>
      </c>
      <c r="D238" s="94">
        <v>67800</v>
      </c>
      <c r="E238" s="94">
        <v>67800</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396993</v>
      </c>
      <c r="E243" s="97">
        <f>SUM(E244:E246)</f>
        <v>848735</v>
      </c>
      <c r="F243" s="124">
        <f t="shared" si="3"/>
        <v>213.7909232656495</v>
      </c>
    </row>
    <row r="244" spans="1:6" s="3" customFormat="1" x14ac:dyDescent="0.2">
      <c r="A244" s="132" t="s">
        <v>2861</v>
      </c>
      <c r="B244" s="314" t="s">
        <v>4121</v>
      </c>
      <c r="C244" s="303">
        <v>233</v>
      </c>
      <c r="D244" s="94">
        <v>396993</v>
      </c>
      <c r="E244" s="94">
        <v>848735</v>
      </c>
      <c r="F244" s="125">
        <f t="shared" si="3"/>
        <v>213.7909232656495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330295</v>
      </c>
      <c r="E247" s="97">
        <f>SUM(E248:E250)</f>
        <v>780139</v>
      </c>
      <c r="F247" s="124">
        <f t="shared" si="3"/>
        <v>236.19461390575091</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330295</v>
      </c>
      <c r="E249" s="94">
        <v>780139</v>
      </c>
      <c r="F249" s="125">
        <f t="shared" si="3"/>
        <v>236.19461390575091</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18235</v>
      </c>
      <c r="E251" s="94">
        <v>1075</v>
      </c>
      <c r="F251" s="125">
        <f t="shared" si="3"/>
        <v>5.8952563751028242</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1098715</v>
      </c>
      <c r="E255" s="97">
        <f>E256</f>
        <v>2403136</v>
      </c>
      <c r="F255" s="124">
        <f t="shared" si="3"/>
        <v>218.72241664125821</v>
      </c>
    </row>
    <row r="256" spans="1:6" s="3" customFormat="1" x14ac:dyDescent="0.2">
      <c r="A256" s="319" t="s">
        <v>302</v>
      </c>
      <c r="B256" s="320" t="s">
        <v>303</v>
      </c>
      <c r="C256" s="306">
        <v>245</v>
      </c>
      <c r="D256" s="95">
        <v>1098715</v>
      </c>
      <c r="E256" s="95">
        <v>2403136</v>
      </c>
      <c r="F256" s="126">
        <f t="shared" si="3"/>
        <v>218.72241664125821</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18235</v>
      </c>
      <c r="E260" s="94">
        <v>1075</v>
      </c>
      <c r="F260" s="125">
        <f t="shared" si="4"/>
        <v>5.8952563751028242</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521443</v>
      </c>
      <c r="E287" s="94">
        <v>516680</v>
      </c>
      <c r="F287" s="125">
        <f t="shared" si="4"/>
        <v>99.08657322085061</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v>0</v>
      </c>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RUŽICA RIKERT</v>
      </c>
      <c r="B325" s="291"/>
      <c r="D325" s="293"/>
      <c r="E325" s="293"/>
      <c r="F325" s="291"/>
      <c r="G325" s="307"/>
    </row>
    <row r="326" spans="1:7" s="292" customFormat="1" ht="15" customHeight="1" x14ac:dyDescent="0.2">
      <c r="A326" s="291" t="str">
        <f>IF(RefStr!H27="","Telefon za kontakt: _________________","Telefon za kontakt: " &amp; RefStr!H27)</f>
        <v>Telefon za kontakt: 031671525</v>
      </c>
      <c r="B326" s="291"/>
      <c r="F326" s="291"/>
      <c r="G326" s="307"/>
    </row>
    <row r="327" spans="1:7" s="292" customFormat="1" ht="15" customHeight="1" x14ac:dyDescent="0.2">
      <c r="A327" s="291" t="str">
        <f>IF(RefStr!H33="","Odgovorna osoba: _____________________________","Odgovorna osoba: " &amp; RefStr!H33)</f>
        <v>Odgovorna osoba: DAMIR JAKOPIČEK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3" sqref="E12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16221</v>
      </c>
      <c r="C4" s="414"/>
      <c r="D4" s="414"/>
      <c r="E4" s="415">
        <f>SUM(Skriveni!G1287:G1423)</f>
        <v>9091821.375</v>
      </c>
      <c r="F4" s="416"/>
    </row>
    <row r="5" spans="1:6" ht="15" customHeight="1" x14ac:dyDescent="0.2">
      <c r="B5" s="413" t="str">
        <f>"Naziv: "&amp;IF(RefStr!B10&lt;&gt;"",RefStr!B10,"_______________________________________")</f>
        <v>Naziv: OSNOVNA ŠKOLA LADIMIREVCI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6520137</v>
      </c>
      <c r="E121" s="97">
        <f>E122+E125+E128+E129+SUM(E132:E135)</f>
        <v>6447098</v>
      </c>
      <c r="F121" s="125">
        <f t="shared" si="1"/>
        <v>98.879793476732161</v>
      </c>
    </row>
    <row r="122" spans="1:6" s="3" customFormat="1" x14ac:dyDescent="0.2">
      <c r="A122" s="132" t="s">
        <v>2919</v>
      </c>
      <c r="B122" s="105" t="s">
        <v>3973</v>
      </c>
      <c r="C122" s="303">
        <v>111</v>
      </c>
      <c r="D122" s="97">
        <f>SUM(D123:D124)</f>
        <v>6374403</v>
      </c>
      <c r="E122" s="97">
        <f>SUM(E123:E124)</f>
        <v>6263448</v>
      </c>
      <c r="F122" s="125">
        <f t="shared" si="1"/>
        <v>98.259366406548182</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6374403</v>
      </c>
      <c r="E124" s="94">
        <v>6263448</v>
      </c>
      <c r="F124" s="125">
        <f t="shared" si="1"/>
        <v>98.259366406548182</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145734</v>
      </c>
      <c r="E133" s="94">
        <v>183650</v>
      </c>
      <c r="F133" s="125">
        <f t="shared" si="1"/>
        <v>126.01726433090425</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6520137</v>
      </c>
      <c r="E148" s="107">
        <f>E12+E29+E35+E42+E82+E89+E96+E114+E121+E136</f>
        <v>6447098</v>
      </c>
      <c r="F148" s="126">
        <f t="shared" si="2"/>
        <v>98.879793476732161</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RUŽICA RIKERT</v>
      </c>
      <c r="B151" s="291"/>
      <c r="D151" s="293"/>
      <c r="E151" s="293"/>
      <c r="F151" s="291"/>
      <c r="G151" s="307"/>
    </row>
    <row r="152" spans="1:7" s="292" customFormat="1" ht="15" customHeight="1" x14ac:dyDescent="0.2">
      <c r="A152" s="291" t="str">
        <f>IF(RefStr!H27="","Telefon za kontakt: _________________","Telefon za kontakt: " &amp; RefStr!H27)</f>
        <v>Telefon za kontakt: 031671525</v>
      </c>
      <c r="B152" s="291"/>
      <c r="E152" s="291"/>
      <c r="F152" s="291"/>
      <c r="G152" s="307"/>
    </row>
    <row r="153" spans="1:7" s="292" customFormat="1" ht="15" customHeight="1" x14ac:dyDescent="0.2">
      <c r="A153" s="291" t="str">
        <f>IF(RefStr!H33="","Odgovorna osoba: _____________________________","Odgovorna osoba: " &amp; RefStr!H33)</f>
        <v>Odgovorna osoba: DAMIR JAKOPIČEK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16221</v>
      </c>
      <c r="C4" s="450"/>
      <c r="D4" s="415">
        <f>SUM(Skriveni!G1424:G1467)</f>
        <v>64824.184999999998</v>
      </c>
      <c r="E4" s="416"/>
    </row>
    <row r="5" spans="1:6" ht="15" customHeight="1" x14ac:dyDescent="0.2">
      <c r="B5" s="413" t="str">
        <f>"Naziv: "&amp;IF(RefStr!B10&lt;&gt;"",RefStr!B10,"_______________________________________")</f>
        <v>Naziv: OSNOVNA ŠKOLA LADIMIREVCI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1098715</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1098715</v>
      </c>
      <c r="E29" s="134">
        <f>E30+E37</f>
        <v>0</v>
      </c>
    </row>
    <row r="30" spans="1:5" s="3" customFormat="1" ht="14.1" customHeight="1" x14ac:dyDescent="0.2">
      <c r="A30" s="301" t="s">
        <v>1215</v>
      </c>
      <c r="B30" s="302" t="s">
        <v>3068</v>
      </c>
      <c r="C30" s="303">
        <v>19</v>
      </c>
      <c r="D30" s="97">
        <f>SUM(D31:D36)</f>
        <v>1098715</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1098715</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RUŽICA RIKERT</v>
      </c>
      <c r="B59" s="291"/>
      <c r="D59" s="293"/>
      <c r="E59" s="293"/>
      <c r="F59" s="291"/>
      <c r="G59" s="307"/>
    </row>
    <row r="60" spans="1:7" s="292" customFormat="1" ht="15" customHeight="1" x14ac:dyDescent="0.2">
      <c r="A60" s="291" t="str">
        <f>IF(RefStr!H27="","Telefon za kontakt: _________________","Telefon za kontakt: " &amp; RefStr!H27)</f>
        <v>Telefon za kontakt: 031671525</v>
      </c>
      <c r="B60" s="291"/>
      <c r="F60" s="291"/>
      <c r="G60" s="307"/>
    </row>
    <row r="61" spans="1:7" s="292" customFormat="1" ht="15" customHeight="1" x14ac:dyDescent="0.2">
      <c r="A61" s="291" t="str">
        <f>IF(RefStr!H33="","Odgovorna osoba: _____________________________","Odgovorna osoba: " &amp; RefStr!H33)</f>
        <v>Odgovorna osoba: DAMIR JAKOPIČEK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6" activePane="bottomLeft" state="frozen"/>
      <selection pane="bottomLeft" activeCell="D62" sqref="D6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16221</v>
      </c>
      <c r="C4" s="415">
        <f>SUM(Skriveni!G1468:G1561)</f>
        <v>586963.00599999994</v>
      </c>
      <c r="D4" s="416"/>
    </row>
    <row r="5" spans="1:5" s="23" customFormat="1" ht="15" customHeight="1" x14ac:dyDescent="0.2">
      <c r="B5" s="98" t="str">
        <f>"Naziv: "&amp;IF(RefStr!B10&lt;&gt;"",RefStr!B10,"_______________________________________")</f>
        <v>Naziv: OSNOVNA ŠKOLA LADIMIREVCI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521443</v>
      </c>
    </row>
    <row r="13" spans="1:5" s="2" customFormat="1" x14ac:dyDescent="0.2">
      <c r="A13" s="270"/>
      <c r="B13" s="271" t="s">
        <v>2062</v>
      </c>
      <c r="C13" s="264">
        <v>2</v>
      </c>
      <c r="D13" s="140">
        <f>D14+D15+D23+D24</f>
        <v>6472331</v>
      </c>
    </row>
    <row r="14" spans="1:5" s="2" customFormat="1" x14ac:dyDescent="0.2">
      <c r="A14" s="270"/>
      <c r="B14" s="271" t="s">
        <v>4041</v>
      </c>
      <c r="C14" s="264">
        <v>3</v>
      </c>
      <c r="D14" s="141"/>
    </row>
    <row r="15" spans="1:5" s="2" customFormat="1" x14ac:dyDescent="0.2">
      <c r="A15" s="270" t="s">
        <v>1181</v>
      </c>
      <c r="B15" s="271" t="s">
        <v>3078</v>
      </c>
      <c r="C15" s="264">
        <v>4</v>
      </c>
      <c r="D15" s="140">
        <f>SUM(D16:D22)</f>
        <v>6393523</v>
      </c>
    </row>
    <row r="16" spans="1:5" s="2" customFormat="1" x14ac:dyDescent="0.2">
      <c r="A16" s="272" t="s">
        <v>1182</v>
      </c>
      <c r="B16" s="273" t="s">
        <v>1183</v>
      </c>
      <c r="C16" s="264">
        <v>5</v>
      </c>
      <c r="D16" s="141">
        <v>5462774</v>
      </c>
    </row>
    <row r="17" spans="1:4" s="2" customFormat="1" x14ac:dyDescent="0.2">
      <c r="A17" s="272" t="s">
        <v>1184</v>
      </c>
      <c r="B17" s="273" t="s">
        <v>1185</v>
      </c>
      <c r="C17" s="264">
        <v>6</v>
      </c>
      <c r="D17" s="141">
        <v>908103</v>
      </c>
    </row>
    <row r="18" spans="1:4" s="2" customFormat="1" x14ac:dyDescent="0.2">
      <c r="A18" s="272" t="s">
        <v>1186</v>
      </c>
      <c r="B18" s="273" t="s">
        <v>1187</v>
      </c>
      <c r="C18" s="264">
        <v>7</v>
      </c>
      <c r="D18" s="141">
        <v>1243</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21403</v>
      </c>
    </row>
    <row r="23" spans="1:4" s="2" customFormat="1" x14ac:dyDescent="0.2">
      <c r="A23" s="270" t="s">
        <v>3033</v>
      </c>
      <c r="B23" s="271" t="s">
        <v>3034</v>
      </c>
      <c r="C23" s="264">
        <v>12</v>
      </c>
      <c r="D23" s="141">
        <v>78808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6477094</v>
      </c>
    </row>
    <row r="31" spans="1:4" s="2" customFormat="1" x14ac:dyDescent="0.2">
      <c r="A31" s="272"/>
      <c r="B31" s="271" t="s">
        <v>4041</v>
      </c>
      <c r="C31" s="264">
        <v>20</v>
      </c>
      <c r="D31" s="141"/>
    </row>
    <row r="32" spans="1:4" s="2" customFormat="1" x14ac:dyDescent="0.2">
      <c r="A32" s="270" t="s">
        <v>1181</v>
      </c>
      <c r="B32" s="271" t="s">
        <v>3081</v>
      </c>
      <c r="C32" s="264">
        <v>21</v>
      </c>
      <c r="D32" s="140">
        <f>SUM(D33:D39)</f>
        <v>6398286</v>
      </c>
    </row>
    <row r="33" spans="1:4" s="2" customFormat="1" x14ac:dyDescent="0.2">
      <c r="A33" s="272" t="s">
        <v>1182</v>
      </c>
      <c r="B33" s="273" t="s">
        <v>1183</v>
      </c>
      <c r="C33" s="264">
        <v>22</v>
      </c>
      <c r="D33" s="141">
        <v>5457625</v>
      </c>
    </row>
    <row r="34" spans="1:4" s="2" customFormat="1" x14ac:dyDescent="0.2">
      <c r="A34" s="272" t="s">
        <v>1184</v>
      </c>
      <c r="B34" s="273" t="s">
        <v>1185</v>
      </c>
      <c r="C34" s="264">
        <v>23</v>
      </c>
      <c r="D34" s="141">
        <v>917864</v>
      </c>
    </row>
    <row r="35" spans="1:4" s="2" customFormat="1" x14ac:dyDescent="0.2">
      <c r="A35" s="272" t="s">
        <v>1186</v>
      </c>
      <c r="B35" s="273" t="s">
        <v>1187</v>
      </c>
      <c r="C35" s="264">
        <v>24</v>
      </c>
      <c r="D35" s="141">
        <v>1214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21583</v>
      </c>
    </row>
    <row r="40" spans="1:4" s="2" customFormat="1" x14ac:dyDescent="0.2">
      <c r="A40" s="275" t="s">
        <v>3033</v>
      </c>
      <c r="B40" s="271" t="s">
        <v>3034</v>
      </c>
      <c r="C40" s="264">
        <v>29</v>
      </c>
      <c r="D40" s="141">
        <v>78808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516680</v>
      </c>
    </row>
    <row r="48" spans="1:4" s="2" customFormat="1" x14ac:dyDescent="0.2">
      <c r="A48" s="278"/>
      <c r="B48" s="271" t="s">
        <v>3084</v>
      </c>
      <c r="C48" s="264">
        <v>37</v>
      </c>
      <c r="D48" s="140">
        <f>D49+D54+D90+D95</f>
        <v>64665</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64665</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64471</v>
      </c>
    </row>
    <row r="61" spans="1:4" s="2" customFormat="1" x14ac:dyDescent="0.2">
      <c r="A61" s="272"/>
      <c r="B61" s="273" t="s">
        <v>1568</v>
      </c>
      <c r="C61" s="264">
        <v>50</v>
      </c>
      <c r="D61" s="141">
        <v>64471</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194</v>
      </c>
    </row>
    <row r="66" spans="1:4" s="2" customFormat="1" x14ac:dyDescent="0.2">
      <c r="A66" s="276"/>
      <c r="B66" s="273" t="s">
        <v>1568</v>
      </c>
      <c r="C66" s="264">
        <v>55</v>
      </c>
      <c r="D66" s="141">
        <v>194</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452015</v>
      </c>
    </row>
    <row r="102" spans="1:5" s="2" customFormat="1" x14ac:dyDescent="0.2">
      <c r="A102" s="272"/>
      <c r="B102" s="280" t="s">
        <v>4041</v>
      </c>
      <c r="C102" s="264">
        <v>91</v>
      </c>
      <c r="D102" s="141"/>
    </row>
    <row r="103" spans="1:5" s="2" customFormat="1" x14ac:dyDescent="0.2">
      <c r="A103" s="272" t="s">
        <v>1181</v>
      </c>
      <c r="B103" s="280" t="s">
        <v>1365</v>
      </c>
      <c r="C103" s="264">
        <v>92</v>
      </c>
      <c r="D103" s="141">
        <v>452015</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RUŽICA RIKERT</v>
      </c>
      <c r="B109" s="291"/>
      <c r="C109" s="293"/>
      <c r="D109" s="293"/>
      <c r="E109" s="291"/>
    </row>
    <row r="110" spans="1:5" s="292" customFormat="1" ht="15" customHeight="1" x14ac:dyDescent="0.2">
      <c r="A110" s="291" t="str">
        <f>IF(RefStr!H27="","Telefon za kontakt: _________________","Telefon za kontakt: " &amp; RefStr!H27)</f>
        <v>Telefon za kontakt: 031671525</v>
      </c>
      <c r="B110" s="291"/>
      <c r="E110" s="291"/>
    </row>
    <row r="111" spans="1:5" s="292" customFormat="1" ht="15" customHeight="1" x14ac:dyDescent="0.2">
      <c r="A111" s="291" t="str">
        <f>IF(RefStr!H33="","Odgovorna osoba: _____________________________","Odgovorna osoba: " &amp; RefStr!H33)</f>
        <v>Odgovorna osoba: DAMIR JAKOPIČEK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16221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ruzica</cp:lastModifiedBy>
  <cp:lastPrinted>2019-01-29T11:35:05Z</cp:lastPrinted>
  <dcterms:created xsi:type="dcterms:W3CDTF">2001-11-21T09:32:18Z</dcterms:created>
  <dcterms:modified xsi:type="dcterms:W3CDTF">2019-01-29T11:38:59Z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